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ntabilidades MMA\FIDEXPO\AUDITORIA SUPERIOR\2023\4o. Trim 2023\"/>
    </mc:Choice>
  </mc:AlternateContent>
  <xr:revisionPtr revIDLastSave="0" documentId="8_{5CD5F364-FA1A-4FA5-B75A-2B68C0416B5F}" xr6:coauthVersionLast="45" xr6:coauthVersionMax="45" xr10:uidLastSave="{00000000-0000-0000-0000-000000000000}"/>
  <bookViews>
    <workbookView xWindow="-108" yWindow="-108" windowWidth="23256" windowHeight="14040" xr2:uid="{00000000-000D-0000-FFFF-FFFF00000000}"/>
  </bookViews>
  <sheets>
    <sheet name="PROYECTOS 2023" sheetId="4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4" l="1"/>
  <c r="G25" i="4"/>
  <c r="F26" i="4"/>
  <c r="G26" i="4" s="1"/>
  <c r="C26" i="4"/>
  <c r="D26" i="4" s="1"/>
  <c r="F25" i="4"/>
  <c r="F24" i="4"/>
  <c r="F23" i="4"/>
  <c r="F22" i="4"/>
  <c r="F21" i="4"/>
  <c r="F20" i="4"/>
  <c r="F19" i="4"/>
  <c r="F18" i="4"/>
  <c r="F17" i="4"/>
  <c r="F15" i="4"/>
  <c r="F14" i="4"/>
  <c r="F13" i="4"/>
  <c r="F12" i="4"/>
  <c r="F11" i="4"/>
  <c r="F10" i="4"/>
  <c r="F9" i="4"/>
  <c r="F8" i="4"/>
  <c r="F7" i="4"/>
  <c r="F6" i="4"/>
  <c r="F5" i="4"/>
  <c r="F27" i="4" l="1"/>
  <c r="C25" i="4"/>
  <c r="D25" i="4" s="1"/>
  <c r="E20" i="4"/>
  <c r="G20" i="4" s="1"/>
  <c r="E15" i="4"/>
  <c r="G15" i="4" s="1"/>
  <c r="C24" i="4" l="1"/>
  <c r="D24" i="4" s="1"/>
  <c r="E24" i="4" s="1"/>
  <c r="G24" i="4" s="1"/>
  <c r="C23" i="4"/>
  <c r="D23" i="4" s="1"/>
  <c r="C22" i="4"/>
  <c r="C21" i="4"/>
  <c r="D21" i="4" s="1"/>
  <c r="E21" i="4" s="1"/>
  <c r="G21" i="4" s="1"/>
  <c r="C20" i="4"/>
  <c r="D20" i="4" s="1"/>
  <c r="C19" i="4"/>
  <c r="D19" i="4" s="1"/>
  <c r="C18" i="4"/>
  <c r="D18" i="4" s="1"/>
  <c r="E18" i="4" s="1"/>
  <c r="G18" i="4" s="1"/>
  <c r="C17" i="4"/>
  <c r="C16" i="4"/>
  <c r="D16" i="4" s="1"/>
  <c r="E16" i="4" s="1"/>
  <c r="G16" i="4" s="1"/>
  <c r="C15" i="4"/>
  <c r="D15" i="4" s="1"/>
  <c r="C13" i="4"/>
  <c r="D13" i="4" s="1"/>
  <c r="E13" i="4" s="1"/>
  <c r="G13" i="4" s="1"/>
  <c r="C12" i="4"/>
  <c r="C11" i="4"/>
  <c r="D11" i="4" s="1"/>
  <c r="E11" i="4" s="1"/>
  <c r="G11" i="4" s="1"/>
  <c r="C10" i="4"/>
  <c r="D10" i="4" s="1"/>
  <c r="E10" i="4" s="1"/>
  <c r="G10" i="4" s="1"/>
  <c r="C9" i="4"/>
  <c r="D9" i="4" s="1"/>
  <c r="E9" i="4" s="1"/>
  <c r="G9" i="4" s="1"/>
  <c r="C8" i="4"/>
  <c r="C7" i="4"/>
  <c r="D7" i="4" s="1"/>
  <c r="E7" i="4" s="1"/>
  <c r="G7" i="4" s="1"/>
  <c r="C6" i="4"/>
  <c r="D6" i="4" s="1"/>
  <c r="E6" i="4" s="1"/>
  <c r="G6" i="4" s="1"/>
  <c r="D14" i="4"/>
  <c r="E14" i="4" s="1"/>
  <c r="G14" i="4" s="1"/>
  <c r="C5" i="4"/>
  <c r="D17" i="4" l="1"/>
  <c r="C27" i="4"/>
  <c r="D5" i="4"/>
  <c r="E5" i="4" s="1"/>
  <c r="E23" i="4"/>
  <c r="G23" i="4" s="1"/>
  <c r="D22" i="4"/>
  <c r="E22" i="4" s="1"/>
  <c r="G22" i="4" s="1"/>
  <c r="E19" i="4"/>
  <c r="G19" i="4" s="1"/>
  <c r="D12" i="4"/>
  <c r="E12" i="4" s="1"/>
  <c r="G12" i="4" s="1"/>
  <c r="D8" i="4"/>
  <c r="E8" i="4" s="1"/>
  <c r="G8" i="4" s="1"/>
  <c r="G5" i="4" l="1"/>
  <c r="E17" i="4"/>
  <c r="E27" i="4" s="1"/>
  <c r="G27" i="4" s="1"/>
  <c r="D27" i="4"/>
  <c r="G17" i="4" l="1"/>
</calcChain>
</file>

<file path=xl/sharedStrings.xml><?xml version="1.0" encoding="utf-8"?>
<sst xmlns="http://schemas.openxmlformats.org/spreadsheetml/2006/main" count="34" uniqueCount="32">
  <si>
    <t xml:space="preserve">INVERSION  </t>
  </si>
  <si>
    <t>No</t>
  </si>
  <si>
    <t>IVA</t>
  </si>
  <si>
    <t>TOTAL</t>
  </si>
  <si>
    <t>EJERCIDO</t>
  </si>
  <si>
    <t>DLLS</t>
  </si>
  <si>
    <t>FIDEICOMISO EXPOCHIHUAHUA</t>
  </si>
  <si>
    <t>PROYECTOS 2023</t>
  </si>
  <si>
    <t>IMPERMEABILIZACION OFICINAS ADMINISTRATIVAS Y LOBBY LINEAL</t>
  </si>
  <si>
    <t>PANELES SOLARES 2A ETAPA</t>
  </si>
  <si>
    <t>MANTENIMIENTO DE SONOMURO E1 E2</t>
  </si>
  <si>
    <t>PANTALLA LED EN BIPOLAR</t>
  </si>
  <si>
    <t>REDISEÑO ELECTRICO SOLATUBES</t>
  </si>
  <si>
    <t>RENOVACION DE CAMARAS E3 Y CONVENCIONES</t>
  </si>
  <si>
    <t xml:space="preserve">ADQUISICION DE EQUIPO DE SONIDO </t>
  </si>
  <si>
    <t xml:space="preserve">NODOS FIBRA OPTICA SERVICIOS ESPECIALES </t>
  </si>
  <si>
    <t>RENOVACION TABLEROS E1 E2 2A ETAPA</t>
  </si>
  <si>
    <t>SISTEMA VS INCENDIO AREA DE CONVENCIONES</t>
  </si>
  <si>
    <t>PLAZA CASA REDONDA</t>
  </si>
  <si>
    <t>ESTACIONAMIENTO CASA REDONDA</t>
  </si>
  <si>
    <t>PUENTE CASA REDONDA</t>
  </si>
  <si>
    <t>RENOVACION BOOM JLG</t>
  </si>
  <si>
    <t>PINTURA BARANDAL</t>
  </si>
  <si>
    <t>CONSTRUCCION 1A ETAPA BODEGA</t>
  </si>
  <si>
    <t>REMODELACION O RENOVACION DE BAÑOS PB</t>
  </si>
  <si>
    <t>RENOVACION DE CORTINAS ELECTRICAS DE E1 E2</t>
  </si>
  <si>
    <t>BANQUETAS CALLE INTERIOR ESCUDERO</t>
  </si>
  <si>
    <t>CONTROL DE ILUMINACION SALA B</t>
  </si>
  <si>
    <t>PANTALLAS LED INTERIORES SALAS B. C Y D</t>
  </si>
  <si>
    <t>POR EJERCER</t>
  </si>
  <si>
    <t>AREA DE LAVALOZAS COCINA</t>
  </si>
  <si>
    <t>26. PROYECTOS 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</si>
</sst>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44" fontId="2" fillId="0" borderId="0" xfId="1" applyFont="1" applyFill="1" applyAlignment="1"/>
    <xf numFmtId="44" fontId="2" fillId="0" borderId="0" xfId="1" applyFont="1" applyFill="1" applyBorder="1" applyAlignment="1">
      <alignment horizontal="center" vertical="center"/>
    </xf>
    <xf numFmtId="44" fontId="2" fillId="0" borderId="0" xfId="1" applyFont="1" applyFill="1" applyAlignment="1">
      <alignment horizontal="left"/>
    </xf>
    <xf numFmtId="44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43" fontId="5" fillId="0" borderId="1" xfId="2" applyFont="1" applyFill="1" applyBorder="1" applyAlignment="1">
      <alignment horizontal="center" vertical="center"/>
    </xf>
    <xf numFmtId="43" fontId="5" fillId="0" borderId="1" xfId="2" applyFont="1" applyFill="1" applyBorder="1"/>
    <xf numFmtId="43" fontId="5" fillId="0" borderId="1" xfId="2" applyFont="1" applyFill="1" applyBorder="1" applyAlignment="1">
      <alignment vertical="center"/>
    </xf>
    <xf numFmtId="43" fontId="3" fillId="2" borderId="2" xfId="2" applyFont="1" applyFill="1" applyBorder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left" vertical="center" wrapText="1"/>
    </xf>
    <xf numFmtId="43" fontId="5" fillId="0" borderId="1" xfId="2" applyFont="1" applyBorder="1"/>
    <xf numFmtId="43" fontId="0" fillId="0" borderId="0" xfId="0" applyNumberFormat="1"/>
    <xf numFmtId="43" fontId="6" fillId="0" borderId="0" xfId="0" applyNumberFormat="1" applyFont="1"/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C4533C"/>
      <color rgb="FFE4EF77"/>
      <color rgb="FFB6EA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rardo\Desktop\PROYECTOS\2023\Proyectos%20de%20inversi&#243;n%202023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S 2023"/>
    </sheetNames>
    <sheetDataSet>
      <sheetData sheetId="0">
        <row r="5">
          <cell r="F5">
            <v>2327056.98</v>
          </cell>
        </row>
        <row r="6">
          <cell r="F6">
            <v>1977271.04</v>
          </cell>
        </row>
        <row r="7">
          <cell r="F7">
            <v>150803.81</v>
          </cell>
        </row>
        <row r="8">
          <cell r="F8">
            <v>2347525</v>
          </cell>
        </row>
        <row r="9">
          <cell r="F9">
            <v>213157.34</v>
          </cell>
        </row>
        <row r="10">
          <cell r="F10">
            <v>835513.46</v>
          </cell>
        </row>
        <row r="11">
          <cell r="F11">
            <v>365632</v>
          </cell>
        </row>
        <row r="12">
          <cell r="F12">
            <v>778963.44</v>
          </cell>
        </row>
        <row r="13">
          <cell r="F13">
            <v>492106.8</v>
          </cell>
        </row>
        <row r="14">
          <cell r="F14">
            <v>0</v>
          </cell>
        </row>
        <row r="15">
          <cell r="F15">
            <v>2695149.06</v>
          </cell>
        </row>
        <row r="16">
          <cell r="F16">
            <v>2789583.69</v>
          </cell>
        </row>
        <row r="18">
          <cell r="F18">
            <v>2732546.67</v>
          </cell>
        </row>
        <row r="19">
          <cell r="F19">
            <v>1426245.99</v>
          </cell>
        </row>
        <row r="20">
          <cell r="F20">
            <v>193630.68</v>
          </cell>
        </row>
        <row r="21">
          <cell r="F21">
            <v>3457491.69</v>
          </cell>
        </row>
        <row r="22">
          <cell r="F22">
            <v>378020.8</v>
          </cell>
        </row>
        <row r="23">
          <cell r="F23">
            <v>461680</v>
          </cell>
        </row>
        <row r="24">
          <cell r="F24">
            <v>322602.68</v>
          </cell>
        </row>
        <row r="26">
          <cell r="F26">
            <v>395693.81</v>
          </cell>
        </row>
        <row r="27">
          <cell r="F27">
            <v>1566000</v>
          </cell>
        </row>
        <row r="28">
          <cell r="F28">
            <v>1080148.72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tabSelected="1" zoomScale="80" zoomScaleNormal="80" workbookViewId="0">
      <selection activeCell="K2" sqref="K2"/>
    </sheetView>
  </sheetViews>
  <sheetFormatPr baseColWidth="10" defaultRowHeight="14.4" x14ac:dyDescent="0.3"/>
  <cols>
    <col min="1" max="1" width="4.33203125" bestFit="1" customWidth="1"/>
    <col min="2" max="2" width="64" customWidth="1"/>
    <col min="3" max="4" width="21.6640625" hidden="1" customWidth="1"/>
    <col min="5" max="7" width="21.6640625" customWidth="1"/>
    <col min="8" max="8" width="16.109375" hidden="1" customWidth="1"/>
    <col min="9" max="9" width="5.109375" hidden="1" customWidth="1"/>
    <col min="10" max="10" width="13.44140625" bestFit="1" customWidth="1"/>
    <col min="11" max="11" width="12.33203125" bestFit="1" customWidth="1"/>
  </cols>
  <sheetData>
    <row r="1" spans="1:11" ht="22.2" customHeight="1" x14ac:dyDescent="0.4">
      <c r="A1" s="24" t="s">
        <v>6</v>
      </c>
      <c r="B1" s="25"/>
      <c r="C1" s="25"/>
      <c r="D1" s="25"/>
      <c r="E1" s="25"/>
      <c r="F1" s="25"/>
      <c r="G1" s="26"/>
    </row>
    <row r="2" spans="1:11" ht="22.2" customHeight="1" x14ac:dyDescent="0.3">
      <c r="A2" s="27" t="s">
        <v>31</v>
      </c>
      <c r="B2" s="28"/>
      <c r="C2" s="28"/>
      <c r="D2" s="28"/>
      <c r="E2" s="28"/>
      <c r="F2" s="28"/>
      <c r="G2" s="29"/>
    </row>
    <row r="3" spans="1:11" ht="22.2" customHeight="1" thickBot="1" x14ac:dyDescent="0.35">
      <c r="A3" s="30" t="s">
        <v>7</v>
      </c>
      <c r="B3" s="31"/>
      <c r="C3" s="31"/>
      <c r="D3" s="31"/>
      <c r="E3" s="31"/>
      <c r="F3" s="31"/>
      <c r="G3" s="32"/>
      <c r="H3" s="3"/>
      <c r="I3" s="1"/>
    </row>
    <row r="4" spans="1:11" ht="25.95" customHeight="1" x14ac:dyDescent="0.35">
      <c r="A4" s="22" t="s">
        <v>1</v>
      </c>
      <c r="B4" s="23" t="s">
        <v>7</v>
      </c>
      <c r="C4" s="23" t="s">
        <v>0</v>
      </c>
      <c r="D4" s="23" t="s">
        <v>2</v>
      </c>
      <c r="E4" s="23" t="s">
        <v>3</v>
      </c>
      <c r="F4" s="23" t="s">
        <v>4</v>
      </c>
      <c r="G4" s="23" t="s">
        <v>29</v>
      </c>
      <c r="H4" s="3"/>
      <c r="I4" s="1"/>
    </row>
    <row r="5" spans="1:11" ht="25.95" customHeight="1" x14ac:dyDescent="0.3">
      <c r="A5" s="16">
        <v>1</v>
      </c>
      <c r="B5" s="17" t="s">
        <v>8</v>
      </c>
      <c r="C5" s="12">
        <f>2322500.62</f>
        <v>2322500.62</v>
      </c>
      <c r="D5" s="12">
        <f>C5*0.16</f>
        <v>371600.0992</v>
      </c>
      <c r="E5" s="12">
        <f>C5+D5</f>
        <v>2694100.7192000002</v>
      </c>
      <c r="F5" s="12">
        <f>'[1]PROYECTOS 2023'!$F$5</f>
        <v>2327056.98</v>
      </c>
      <c r="G5" s="12">
        <f>+E5-F5</f>
        <v>367043.73920000019</v>
      </c>
      <c r="H5" s="6">
        <v>63400</v>
      </c>
      <c r="I5" s="1" t="s">
        <v>5</v>
      </c>
    </row>
    <row r="6" spans="1:11" ht="25.95" customHeight="1" x14ac:dyDescent="0.35">
      <c r="A6" s="16">
        <v>2</v>
      </c>
      <c r="B6" s="17" t="s">
        <v>9</v>
      </c>
      <c r="C6" s="13">
        <f>1865909.64</f>
        <v>1865909.64</v>
      </c>
      <c r="D6" s="12">
        <f t="shared" ref="D6:D24" si="0">C6*0.16</f>
        <v>298545.54239999998</v>
      </c>
      <c r="E6" s="12">
        <f t="shared" ref="E6:E24" si="1">C6+D6</f>
        <v>2164455.1823999998</v>
      </c>
      <c r="F6" s="12">
        <f>'[1]PROYECTOS 2023'!$F$6</f>
        <v>1977271.04</v>
      </c>
      <c r="G6" s="12">
        <f t="shared" ref="G6:G24" si="2">+E6-F6</f>
        <v>187184.14239999978</v>
      </c>
      <c r="H6" s="4"/>
      <c r="I6" s="1"/>
    </row>
    <row r="7" spans="1:11" ht="25.95" customHeight="1" x14ac:dyDescent="0.3">
      <c r="A7" s="16">
        <v>3</v>
      </c>
      <c r="B7" s="18" t="s">
        <v>10</v>
      </c>
      <c r="C7" s="14">
        <f>152300</f>
        <v>152300</v>
      </c>
      <c r="D7" s="12">
        <f t="shared" si="0"/>
        <v>24368</v>
      </c>
      <c r="E7" s="12">
        <f t="shared" si="1"/>
        <v>176668</v>
      </c>
      <c r="F7" s="12">
        <f>'[1]PROYECTOS 2023'!$F$7</f>
        <v>150803.81</v>
      </c>
      <c r="G7" s="12">
        <f t="shared" si="2"/>
        <v>25864.190000000002</v>
      </c>
      <c r="H7" s="3"/>
      <c r="I7" s="1"/>
    </row>
    <row r="8" spans="1:11" ht="25.95" customHeight="1" x14ac:dyDescent="0.3">
      <c r="A8" s="16">
        <v>4</v>
      </c>
      <c r="B8" s="18" t="s">
        <v>11</v>
      </c>
      <c r="C8" s="12">
        <f>2040000</f>
        <v>2040000</v>
      </c>
      <c r="D8" s="12">
        <f t="shared" si="0"/>
        <v>326400</v>
      </c>
      <c r="E8" s="12">
        <f t="shared" si="1"/>
        <v>2366400</v>
      </c>
      <c r="F8" s="12">
        <f>'[1]PROYECTOS 2023'!$F$8</f>
        <v>2347525</v>
      </c>
      <c r="G8" s="12">
        <f t="shared" si="2"/>
        <v>18875</v>
      </c>
      <c r="H8" s="3"/>
      <c r="I8" s="1"/>
    </row>
    <row r="9" spans="1:11" ht="25.95" customHeight="1" x14ac:dyDescent="0.3">
      <c r="A9" s="16">
        <v>5</v>
      </c>
      <c r="B9" s="18" t="s">
        <v>12</v>
      </c>
      <c r="C9" s="12">
        <f>190000</f>
        <v>190000</v>
      </c>
      <c r="D9" s="12">
        <f t="shared" si="0"/>
        <v>30400</v>
      </c>
      <c r="E9" s="12">
        <f t="shared" si="1"/>
        <v>220400</v>
      </c>
      <c r="F9" s="12">
        <f>'[1]PROYECTOS 2023'!$F$9</f>
        <v>213157.34</v>
      </c>
      <c r="G9" s="12">
        <f t="shared" si="2"/>
        <v>7242.6600000000035</v>
      </c>
      <c r="H9" s="3"/>
      <c r="I9" s="1"/>
    </row>
    <row r="10" spans="1:11" ht="25.95" customHeight="1" x14ac:dyDescent="0.3">
      <c r="A10" s="16">
        <v>6</v>
      </c>
      <c r="B10" s="18" t="s">
        <v>13</v>
      </c>
      <c r="C10" s="12">
        <f>770000</f>
        <v>770000</v>
      </c>
      <c r="D10" s="12">
        <f t="shared" si="0"/>
        <v>123200</v>
      </c>
      <c r="E10" s="12">
        <f t="shared" si="1"/>
        <v>893200</v>
      </c>
      <c r="F10" s="12">
        <f>'[1]PROYECTOS 2023'!$F$10</f>
        <v>835513.46</v>
      </c>
      <c r="G10" s="12">
        <f t="shared" si="2"/>
        <v>57686.540000000037</v>
      </c>
      <c r="H10" s="3"/>
      <c r="I10" s="1"/>
      <c r="K10" s="20"/>
    </row>
    <row r="11" spans="1:11" ht="25.95" customHeight="1" x14ac:dyDescent="0.3">
      <c r="A11" s="16">
        <v>7</v>
      </c>
      <c r="B11" s="18" t="s">
        <v>14</v>
      </c>
      <c r="C11" s="12">
        <f>320000</f>
        <v>320000</v>
      </c>
      <c r="D11" s="12">
        <f t="shared" si="0"/>
        <v>51200</v>
      </c>
      <c r="E11" s="12">
        <f t="shared" si="1"/>
        <v>371200</v>
      </c>
      <c r="F11" s="12">
        <f>'[1]PROYECTOS 2023'!$F$11</f>
        <v>365632</v>
      </c>
      <c r="G11" s="12">
        <f t="shared" si="2"/>
        <v>5568</v>
      </c>
      <c r="H11" s="2"/>
    </row>
    <row r="12" spans="1:11" ht="25.95" customHeight="1" x14ac:dyDescent="0.35">
      <c r="A12" s="16">
        <v>8</v>
      </c>
      <c r="B12" s="18" t="s">
        <v>15</v>
      </c>
      <c r="C12" s="13">
        <f>680000</f>
        <v>680000</v>
      </c>
      <c r="D12" s="12">
        <f t="shared" si="0"/>
        <v>108800</v>
      </c>
      <c r="E12" s="12">
        <f t="shared" si="1"/>
        <v>788800</v>
      </c>
      <c r="F12" s="12">
        <f>'[1]PROYECTOS 2023'!$F$12</f>
        <v>778963.44</v>
      </c>
      <c r="G12" s="12">
        <f t="shared" si="2"/>
        <v>9836.5600000000559</v>
      </c>
      <c r="H12" s="5"/>
      <c r="I12" s="1"/>
      <c r="J12" s="1"/>
    </row>
    <row r="13" spans="1:11" ht="25.95" customHeight="1" x14ac:dyDescent="0.35">
      <c r="A13" s="16">
        <v>9</v>
      </c>
      <c r="B13" s="18" t="s">
        <v>16</v>
      </c>
      <c r="C13" s="13">
        <f>440277.5</f>
        <v>440277.5</v>
      </c>
      <c r="D13" s="12">
        <f t="shared" si="0"/>
        <v>70444.400000000009</v>
      </c>
      <c r="E13" s="12">
        <f t="shared" si="1"/>
        <v>510721.9</v>
      </c>
      <c r="F13" s="12">
        <f>'[1]PROYECTOS 2023'!$F$13</f>
        <v>492106.8</v>
      </c>
      <c r="G13" s="12">
        <f t="shared" si="2"/>
        <v>18615.100000000035</v>
      </c>
    </row>
    <row r="14" spans="1:11" ht="25.95" customHeight="1" x14ac:dyDescent="0.3">
      <c r="A14" s="16">
        <v>10</v>
      </c>
      <c r="B14" s="18" t="s">
        <v>17</v>
      </c>
      <c r="C14" s="14">
        <v>2000000</v>
      </c>
      <c r="D14" s="12">
        <f t="shared" si="0"/>
        <v>320000</v>
      </c>
      <c r="E14" s="12">
        <f t="shared" si="1"/>
        <v>2320000</v>
      </c>
      <c r="F14" s="12">
        <f>'[1]PROYECTOS 2023'!$F$14</f>
        <v>0</v>
      </c>
      <c r="G14" s="12">
        <f t="shared" si="2"/>
        <v>2320000</v>
      </c>
      <c r="H14" s="6">
        <v>73900</v>
      </c>
      <c r="I14" s="1" t="s">
        <v>5</v>
      </c>
    </row>
    <row r="15" spans="1:11" ht="25.95" customHeight="1" x14ac:dyDescent="0.35">
      <c r="A15" s="16">
        <v>11</v>
      </c>
      <c r="B15" s="18" t="s">
        <v>18</v>
      </c>
      <c r="C15" s="13">
        <f>1827000</f>
        <v>1827000</v>
      </c>
      <c r="D15" s="12">
        <f t="shared" si="0"/>
        <v>292320</v>
      </c>
      <c r="E15" s="12">
        <f>2906208</f>
        <v>2906208</v>
      </c>
      <c r="F15" s="12">
        <f>'[1]PROYECTOS 2023'!$F$15</f>
        <v>2695149.06</v>
      </c>
      <c r="G15" s="12">
        <f t="shared" si="2"/>
        <v>211058.93999999994</v>
      </c>
    </row>
    <row r="16" spans="1:11" ht="25.95" customHeight="1" x14ac:dyDescent="0.35">
      <c r="A16" s="16">
        <v>12</v>
      </c>
      <c r="B16" s="18" t="s">
        <v>19</v>
      </c>
      <c r="C16" s="13">
        <f>4013231.99</f>
        <v>4013231.99</v>
      </c>
      <c r="D16" s="12">
        <f t="shared" si="0"/>
        <v>642117.11840000004</v>
      </c>
      <c r="E16" s="12">
        <f t="shared" si="1"/>
        <v>4655349.1084000003</v>
      </c>
      <c r="F16" s="12">
        <f>'[1]PROYECTOS 2023'!$F$16</f>
        <v>2789583.69</v>
      </c>
      <c r="G16" s="12">
        <f t="shared" si="2"/>
        <v>1865765.4184000003</v>
      </c>
    </row>
    <row r="17" spans="1:10" ht="25.95" customHeight="1" x14ac:dyDescent="0.35">
      <c r="A17" s="16">
        <v>13</v>
      </c>
      <c r="B17" s="18" t="s">
        <v>20</v>
      </c>
      <c r="C17" s="19">
        <f>2070000</f>
        <v>2070000</v>
      </c>
      <c r="D17" s="12">
        <f t="shared" si="0"/>
        <v>331200</v>
      </c>
      <c r="E17" s="12">
        <f>C17+D17+465976.06</f>
        <v>2867176.06</v>
      </c>
      <c r="F17" s="13">
        <f>'[1]PROYECTOS 2023'!$F$18</f>
        <v>2732546.67</v>
      </c>
      <c r="G17" s="12">
        <f t="shared" si="2"/>
        <v>134629.39000000013</v>
      </c>
    </row>
    <row r="18" spans="1:10" ht="25.95" customHeight="1" x14ac:dyDescent="0.3">
      <c r="A18" s="16">
        <v>14</v>
      </c>
      <c r="B18" s="18" t="s">
        <v>21</v>
      </c>
      <c r="C18" s="12">
        <f>1473054</f>
        <v>1473054</v>
      </c>
      <c r="D18" s="12">
        <f t="shared" si="0"/>
        <v>235688.64</v>
      </c>
      <c r="E18" s="12">
        <f t="shared" si="1"/>
        <v>1708742.6400000001</v>
      </c>
      <c r="F18" s="12">
        <f>'[1]PROYECTOS 2023'!$F$19</f>
        <v>1426245.99</v>
      </c>
      <c r="G18" s="12">
        <f t="shared" si="2"/>
        <v>282496.65000000014</v>
      </c>
    </row>
    <row r="19" spans="1:10" ht="25.95" customHeight="1" x14ac:dyDescent="0.35">
      <c r="A19" s="16">
        <v>15</v>
      </c>
      <c r="B19" s="17" t="s">
        <v>22</v>
      </c>
      <c r="C19" s="13">
        <f>193583.25</f>
        <v>193583.25</v>
      </c>
      <c r="D19" s="12">
        <f t="shared" si="0"/>
        <v>30973.32</v>
      </c>
      <c r="E19" s="12">
        <f t="shared" si="1"/>
        <v>224556.57</v>
      </c>
      <c r="F19" s="12">
        <f>'[1]PROYECTOS 2023'!$F$20</f>
        <v>193630.68</v>
      </c>
      <c r="G19" s="12">
        <f t="shared" si="2"/>
        <v>30925.890000000014</v>
      </c>
    </row>
    <row r="20" spans="1:10" ht="25.95" customHeight="1" x14ac:dyDescent="0.3">
      <c r="A20" s="16">
        <v>16</v>
      </c>
      <c r="B20" s="18" t="s">
        <v>23</v>
      </c>
      <c r="C20" s="14">
        <f>2988187.65</f>
        <v>2988187.65</v>
      </c>
      <c r="D20" s="12">
        <f t="shared" si="0"/>
        <v>478110.02399999998</v>
      </c>
      <c r="E20" s="12">
        <f>3818078.67</f>
        <v>3818078.67</v>
      </c>
      <c r="F20" s="12">
        <f>'[1]PROYECTOS 2023'!$F$21</f>
        <v>3457491.69</v>
      </c>
      <c r="G20" s="12">
        <f t="shared" si="2"/>
        <v>360586.98</v>
      </c>
    </row>
    <row r="21" spans="1:10" ht="25.95" customHeight="1" x14ac:dyDescent="0.3">
      <c r="A21" s="16">
        <v>17</v>
      </c>
      <c r="B21" s="17" t="s">
        <v>24</v>
      </c>
      <c r="C21" s="12">
        <f>464420</f>
        <v>464420</v>
      </c>
      <c r="D21" s="12">
        <f t="shared" si="0"/>
        <v>74307.199999999997</v>
      </c>
      <c r="E21" s="12">
        <f t="shared" si="1"/>
        <v>538727.19999999995</v>
      </c>
      <c r="F21" s="12">
        <f>'[1]PROYECTOS 2023'!$F$22</f>
        <v>378020.8</v>
      </c>
      <c r="G21" s="12">
        <f t="shared" si="2"/>
        <v>160706.39999999997</v>
      </c>
      <c r="J21" s="7"/>
    </row>
    <row r="22" spans="1:10" ht="25.95" customHeight="1" x14ac:dyDescent="0.3">
      <c r="A22" s="16">
        <v>18</v>
      </c>
      <c r="B22" s="18" t="s">
        <v>25</v>
      </c>
      <c r="C22" s="12">
        <f>652547.5</f>
        <v>652547.5</v>
      </c>
      <c r="D22" s="12">
        <f t="shared" si="0"/>
        <v>104407.6</v>
      </c>
      <c r="E22" s="12">
        <f t="shared" si="1"/>
        <v>756955.1</v>
      </c>
      <c r="F22" s="12">
        <f>'[1]PROYECTOS 2023'!$F$23</f>
        <v>461680</v>
      </c>
      <c r="G22" s="12">
        <f t="shared" si="2"/>
        <v>295275.09999999998</v>
      </c>
      <c r="J22" s="7"/>
    </row>
    <row r="23" spans="1:10" ht="25.95" customHeight="1" x14ac:dyDescent="0.3">
      <c r="A23" s="16">
        <v>19</v>
      </c>
      <c r="B23" s="18" t="s">
        <v>26</v>
      </c>
      <c r="C23" s="12">
        <f>289537.5</f>
        <v>289537.5</v>
      </c>
      <c r="D23" s="12">
        <f t="shared" si="0"/>
        <v>46326</v>
      </c>
      <c r="E23" s="12">
        <f t="shared" si="1"/>
        <v>335863.5</v>
      </c>
      <c r="F23" s="12">
        <f>'[1]PROYECTOS 2023'!$F$24</f>
        <v>322602.68</v>
      </c>
      <c r="G23" s="12">
        <f t="shared" si="2"/>
        <v>13260.820000000007</v>
      </c>
      <c r="J23" s="7"/>
    </row>
    <row r="24" spans="1:10" ht="25.95" customHeight="1" x14ac:dyDescent="0.3">
      <c r="A24" s="16">
        <v>20</v>
      </c>
      <c r="B24" s="18" t="s">
        <v>27</v>
      </c>
      <c r="C24" s="12">
        <f>345529.6</f>
        <v>345529.59999999998</v>
      </c>
      <c r="D24" s="12">
        <f t="shared" si="0"/>
        <v>55284.735999999997</v>
      </c>
      <c r="E24" s="12">
        <f t="shared" si="1"/>
        <v>400814.33599999995</v>
      </c>
      <c r="F24" s="12">
        <f>'[1]PROYECTOS 2023'!$F$26</f>
        <v>395693.81</v>
      </c>
      <c r="G24" s="12">
        <f t="shared" si="2"/>
        <v>5120.5259999999544</v>
      </c>
      <c r="J24" s="7"/>
    </row>
    <row r="25" spans="1:10" ht="25.95" customHeight="1" x14ac:dyDescent="0.3">
      <c r="A25" s="16">
        <v>21</v>
      </c>
      <c r="B25" s="18" t="s">
        <v>28</v>
      </c>
      <c r="C25" s="12">
        <f>345529.6</f>
        <v>345529.59999999998</v>
      </c>
      <c r="D25" s="12">
        <f t="shared" ref="D25" si="3">C25*0.16</f>
        <v>55284.735999999997</v>
      </c>
      <c r="E25" s="12">
        <v>2000000</v>
      </c>
      <c r="F25" s="12">
        <f>'[1]PROYECTOS 2023'!$F$27</f>
        <v>1566000</v>
      </c>
      <c r="G25" s="12">
        <f>+E25-F25</f>
        <v>434000</v>
      </c>
      <c r="J25" s="7"/>
    </row>
    <row r="26" spans="1:10" ht="25.95" customHeight="1" x14ac:dyDescent="0.3">
      <c r="A26" s="16">
        <v>22</v>
      </c>
      <c r="B26" s="18" t="s">
        <v>30</v>
      </c>
      <c r="C26" s="12">
        <f>345529.6</f>
        <v>345529.59999999998</v>
      </c>
      <c r="D26" s="12">
        <f t="shared" ref="D26" si="4">C26*0.16</f>
        <v>55284.735999999997</v>
      </c>
      <c r="E26" s="12">
        <v>1118103</v>
      </c>
      <c r="F26" s="12">
        <f>'[1]PROYECTOS 2023'!$F$28</f>
        <v>1080148.72</v>
      </c>
      <c r="G26" s="12">
        <f>+E26-F26</f>
        <v>37954.280000000028</v>
      </c>
      <c r="J26" s="7"/>
    </row>
    <row r="27" spans="1:10" ht="25.2" customHeight="1" thickBot="1" x14ac:dyDescent="0.4">
      <c r="A27" s="10"/>
      <c r="B27" s="10"/>
      <c r="C27" s="15">
        <f>SUM(C5:C24)</f>
        <v>25098079.25</v>
      </c>
      <c r="D27" s="15">
        <f>SUM(D5:D24)</f>
        <v>4015692.6800000006</v>
      </c>
      <c r="E27" s="15">
        <f>SUM(E5:E26)</f>
        <v>33836519.986000001</v>
      </c>
      <c r="F27" s="15">
        <f>SUM(F5:F26)</f>
        <v>26986823.659999996</v>
      </c>
      <c r="G27" s="15">
        <f>E27-F27</f>
        <v>6849696.326000005</v>
      </c>
    </row>
    <row r="28" spans="1:10" ht="15" thickTop="1" x14ac:dyDescent="0.3">
      <c r="A28" s="11"/>
      <c r="B28" s="11"/>
      <c r="C28" s="11"/>
      <c r="D28" s="11"/>
      <c r="E28" s="11"/>
      <c r="F28" s="21"/>
      <c r="G28" s="21"/>
    </row>
    <row r="29" spans="1:10" x14ac:dyDescent="0.3">
      <c r="A29" s="11"/>
      <c r="B29" s="11"/>
      <c r="C29" s="11"/>
      <c r="D29" s="11"/>
      <c r="E29" s="11"/>
      <c r="F29" s="21"/>
      <c r="G29" s="11"/>
    </row>
    <row r="30" spans="1:10" x14ac:dyDescent="0.3">
      <c r="A30" s="11"/>
      <c r="B30" s="11"/>
      <c r="C30" s="11"/>
      <c r="D30" s="11"/>
      <c r="E30" s="11"/>
      <c r="F30" s="11"/>
      <c r="G30" s="11"/>
    </row>
    <row r="31" spans="1:10" x14ac:dyDescent="0.3">
      <c r="A31" s="11"/>
      <c r="B31" s="11"/>
      <c r="C31" s="11"/>
      <c r="D31" s="11"/>
      <c r="E31" s="11"/>
      <c r="F31" s="11"/>
      <c r="G31" s="11"/>
    </row>
    <row r="32" spans="1:10" x14ac:dyDescent="0.3">
      <c r="B32" s="8"/>
      <c r="C32" s="9"/>
      <c r="D32" s="8"/>
      <c r="E32" s="9"/>
    </row>
    <row r="33" spans="2:5" x14ac:dyDescent="0.3">
      <c r="B33" s="8"/>
      <c r="C33" s="9"/>
      <c r="D33" s="8"/>
      <c r="E33" s="9"/>
    </row>
  </sheetData>
  <mergeCells count="3">
    <mergeCell ref="A1:G1"/>
    <mergeCell ref="A2:G2"/>
    <mergeCell ref="A3:G3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 Loya</dc:creator>
  <cp:lastModifiedBy>Darkside Archives</cp:lastModifiedBy>
  <cp:lastPrinted>2023-01-24T17:41:20Z</cp:lastPrinted>
  <dcterms:created xsi:type="dcterms:W3CDTF">2017-10-16T22:46:24Z</dcterms:created>
  <dcterms:modified xsi:type="dcterms:W3CDTF">2024-01-26T18:36:41Z</dcterms:modified>
</cp:coreProperties>
</file>