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8915" windowHeight="11775"/>
  </bookViews>
  <sheets>
    <sheet name="INDICADORES" sheetId="1" r:id="rId1"/>
  </sheets>
  <externalReferences>
    <externalReference r:id="rId2"/>
    <externalReference r:id="rId3"/>
    <externalReference r:id="rId4"/>
  </externalReferences>
  <definedNames>
    <definedName name="_Cua1">#REF!</definedName>
    <definedName name="Admin.">'[1]Gastos de Admin.'!$H$234</definedName>
    <definedName name="_xlnm.Extract">#REF!</definedName>
    <definedName name="_xlnm.Print_Area" localSheetId="0">INDICADORES!$A$1:$O$224</definedName>
    <definedName name="Comerc.">#REF!</definedName>
    <definedName name="Cua">#REF!</definedName>
    <definedName name="Egresos">#REF!</definedName>
    <definedName name="Grales.">#REF!</definedName>
    <definedName name="ing">#REF!</definedName>
    <definedName name="Ingresos">#REF!</definedName>
    <definedName name="inv">#REF!</definedName>
    <definedName name="Inversiones">#REF!</definedName>
    <definedName name="Op.Mant.">#REF!</definedName>
    <definedName name="Tot.Gastos">#REF!</definedName>
    <definedName name="xxxx">#REF!</definedName>
  </definedNames>
  <calcPr calcId="145621"/>
</workbook>
</file>

<file path=xl/calcChain.xml><?xml version="1.0" encoding="utf-8"?>
<calcChain xmlns="http://schemas.openxmlformats.org/spreadsheetml/2006/main">
  <c r="O219" i="1" l="1"/>
  <c r="N219" i="1"/>
  <c r="M219" i="1"/>
  <c r="L219" i="1"/>
  <c r="K219" i="1"/>
  <c r="J219" i="1"/>
  <c r="I219" i="1"/>
  <c r="H219" i="1"/>
  <c r="G219" i="1"/>
  <c r="F219" i="1"/>
  <c r="E219" i="1"/>
  <c r="D219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D217" i="1" s="1"/>
  <c r="O211" i="1"/>
  <c r="N211" i="1"/>
  <c r="M211" i="1"/>
  <c r="L211" i="1"/>
  <c r="K211" i="1"/>
  <c r="J211" i="1"/>
  <c r="I211" i="1"/>
  <c r="H211" i="1"/>
  <c r="G211" i="1"/>
  <c r="F211" i="1"/>
  <c r="E211" i="1"/>
  <c r="D211" i="1"/>
  <c r="O204" i="1"/>
  <c r="N204" i="1"/>
  <c r="M204" i="1"/>
  <c r="L204" i="1"/>
  <c r="K204" i="1"/>
  <c r="J204" i="1"/>
  <c r="I204" i="1"/>
  <c r="H204" i="1"/>
  <c r="G204" i="1"/>
  <c r="F204" i="1"/>
  <c r="F206" i="1" s="1"/>
  <c r="E204" i="1"/>
  <c r="E206" i="1" s="1"/>
  <c r="D204" i="1"/>
  <c r="D206" i="1" s="1"/>
  <c r="O200" i="1"/>
  <c r="O210" i="1" s="1"/>
  <c r="N200" i="1"/>
  <c r="N210" i="1" s="1"/>
  <c r="M200" i="1"/>
  <c r="M210" i="1" s="1"/>
  <c r="L200" i="1"/>
  <c r="L210" i="1" s="1"/>
  <c r="K200" i="1"/>
  <c r="K210" i="1" s="1"/>
  <c r="J200" i="1"/>
  <c r="J210" i="1" s="1"/>
  <c r="I200" i="1"/>
  <c r="I210" i="1" s="1"/>
  <c r="H200" i="1"/>
  <c r="H210" i="1" s="1"/>
  <c r="G200" i="1"/>
  <c r="G210" i="1" s="1"/>
  <c r="F200" i="1"/>
  <c r="F210" i="1" s="1"/>
  <c r="E200" i="1"/>
  <c r="E210" i="1" s="1"/>
  <c r="D200" i="1"/>
  <c r="D210" i="1" s="1"/>
  <c r="O197" i="1"/>
  <c r="O209" i="1" s="1"/>
  <c r="O213" i="1" s="1"/>
  <c r="N197" i="1"/>
  <c r="N209" i="1" s="1"/>
  <c r="N213" i="1" s="1"/>
  <c r="M197" i="1"/>
  <c r="M209" i="1" s="1"/>
  <c r="M213" i="1" s="1"/>
  <c r="L197" i="1"/>
  <c r="L209" i="1" s="1"/>
  <c r="L213" i="1" s="1"/>
  <c r="K197" i="1"/>
  <c r="K209" i="1" s="1"/>
  <c r="K213" i="1" s="1"/>
  <c r="J197" i="1"/>
  <c r="J209" i="1" s="1"/>
  <c r="J213" i="1" s="1"/>
  <c r="I197" i="1"/>
  <c r="I209" i="1" s="1"/>
  <c r="I213" i="1" s="1"/>
  <c r="H197" i="1"/>
  <c r="H209" i="1" s="1"/>
  <c r="H213" i="1" s="1"/>
  <c r="G197" i="1"/>
  <c r="G209" i="1" s="1"/>
  <c r="G213" i="1" s="1"/>
  <c r="F197" i="1"/>
  <c r="F209" i="1" s="1"/>
  <c r="F213" i="1" s="1"/>
  <c r="E197" i="1"/>
  <c r="E209" i="1" s="1"/>
  <c r="E213" i="1" s="1"/>
  <c r="D197" i="1"/>
  <c r="D209" i="1" s="1"/>
  <c r="D213" i="1" s="1"/>
  <c r="O196" i="1"/>
  <c r="N196" i="1"/>
  <c r="M196" i="1"/>
  <c r="L196" i="1"/>
  <c r="K196" i="1"/>
  <c r="J196" i="1"/>
  <c r="I196" i="1"/>
  <c r="H196" i="1"/>
  <c r="G196" i="1"/>
  <c r="F196" i="1"/>
  <c r="E196" i="1"/>
  <c r="D196" i="1"/>
  <c r="O192" i="1"/>
  <c r="O208" i="1" s="1"/>
  <c r="N192" i="1"/>
  <c r="M192" i="1"/>
  <c r="M208" i="1" s="1"/>
  <c r="L192" i="1"/>
  <c r="L208" i="1" s="1"/>
  <c r="K192" i="1"/>
  <c r="K208" i="1" s="1"/>
  <c r="J192" i="1"/>
  <c r="I192" i="1"/>
  <c r="I208" i="1" s="1"/>
  <c r="H192" i="1"/>
  <c r="H208" i="1" s="1"/>
  <c r="G192" i="1"/>
  <c r="G208" i="1" s="1"/>
  <c r="F192" i="1"/>
  <c r="E192" i="1"/>
  <c r="E208" i="1" s="1"/>
  <c r="D192" i="1"/>
  <c r="D208" i="1" s="1"/>
  <c r="O189" i="1"/>
  <c r="O190" i="1" s="1"/>
  <c r="N189" i="1"/>
  <c r="N190" i="1" s="1"/>
  <c r="M189" i="1"/>
  <c r="M190" i="1" s="1"/>
  <c r="L189" i="1"/>
  <c r="L190" i="1" s="1"/>
  <c r="K189" i="1"/>
  <c r="K190" i="1" s="1"/>
  <c r="J189" i="1"/>
  <c r="J190" i="1" s="1"/>
  <c r="I189" i="1"/>
  <c r="I190" i="1" s="1"/>
  <c r="H189" i="1"/>
  <c r="H190" i="1" s="1"/>
  <c r="G189" i="1"/>
  <c r="G190" i="1" s="1"/>
  <c r="F189" i="1"/>
  <c r="F190" i="1" s="1"/>
  <c r="E189" i="1"/>
  <c r="E190" i="1" s="1"/>
  <c r="D189" i="1"/>
  <c r="D190" i="1" s="1"/>
  <c r="E187" i="1"/>
  <c r="D187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O170" i="1"/>
  <c r="O172" i="1" s="1"/>
  <c r="N170" i="1"/>
  <c r="N172" i="1" s="1"/>
  <c r="M170" i="1"/>
  <c r="M172" i="1" s="1"/>
  <c r="L170" i="1"/>
  <c r="L172" i="1" s="1"/>
  <c r="K170" i="1"/>
  <c r="K172" i="1" s="1"/>
  <c r="J170" i="1"/>
  <c r="J172" i="1" s="1"/>
  <c r="I170" i="1"/>
  <c r="I172" i="1" s="1"/>
  <c r="H170" i="1"/>
  <c r="H172" i="1" s="1"/>
  <c r="G170" i="1"/>
  <c r="G172" i="1" s="1"/>
  <c r="F170" i="1"/>
  <c r="F172" i="1" s="1"/>
  <c r="E170" i="1"/>
  <c r="E172" i="1" s="1"/>
  <c r="D170" i="1"/>
  <c r="D172" i="1" s="1"/>
  <c r="O168" i="1"/>
  <c r="O169" i="1" s="1"/>
  <c r="N168" i="1"/>
  <c r="N169" i="1" s="1"/>
  <c r="M168" i="1"/>
  <c r="M169" i="1" s="1"/>
  <c r="L168" i="1"/>
  <c r="L169" i="1" s="1"/>
  <c r="K168" i="1"/>
  <c r="K169" i="1" s="1"/>
  <c r="J168" i="1"/>
  <c r="J169" i="1" s="1"/>
  <c r="I168" i="1"/>
  <c r="I169" i="1" s="1"/>
  <c r="H168" i="1"/>
  <c r="H169" i="1" s="1"/>
  <c r="G168" i="1"/>
  <c r="G169" i="1" s="1"/>
  <c r="F168" i="1"/>
  <c r="F169" i="1" s="1"/>
  <c r="E168" i="1"/>
  <c r="E169" i="1" s="1"/>
  <c r="D168" i="1"/>
  <c r="D169" i="1" s="1"/>
  <c r="O165" i="1"/>
  <c r="O166" i="1" s="1"/>
  <c r="N165" i="1"/>
  <c r="N166" i="1" s="1"/>
  <c r="M165" i="1"/>
  <c r="M166" i="1" s="1"/>
  <c r="L165" i="1"/>
  <c r="L166" i="1" s="1"/>
  <c r="K165" i="1"/>
  <c r="K166" i="1" s="1"/>
  <c r="J165" i="1"/>
  <c r="J166" i="1" s="1"/>
  <c r="I165" i="1"/>
  <c r="I166" i="1" s="1"/>
  <c r="H165" i="1"/>
  <c r="H166" i="1" s="1"/>
  <c r="G165" i="1"/>
  <c r="G166" i="1" s="1"/>
  <c r="F165" i="1"/>
  <c r="F166" i="1" s="1"/>
  <c r="E165" i="1"/>
  <c r="E166" i="1" s="1"/>
  <c r="D165" i="1"/>
  <c r="D166" i="1" s="1"/>
  <c r="O163" i="1"/>
  <c r="O164" i="1" s="1"/>
  <c r="N163" i="1"/>
  <c r="N164" i="1" s="1"/>
  <c r="M163" i="1"/>
  <c r="M164" i="1" s="1"/>
  <c r="L163" i="1"/>
  <c r="L164" i="1" s="1"/>
  <c r="K163" i="1"/>
  <c r="K164" i="1" s="1"/>
  <c r="J163" i="1"/>
  <c r="J164" i="1" s="1"/>
  <c r="I163" i="1"/>
  <c r="I164" i="1" s="1"/>
  <c r="H163" i="1"/>
  <c r="H164" i="1" s="1"/>
  <c r="G163" i="1"/>
  <c r="G164" i="1" s="1"/>
  <c r="F163" i="1"/>
  <c r="F164" i="1" s="1"/>
  <c r="E163" i="1"/>
  <c r="E164" i="1" s="1"/>
  <c r="D163" i="1"/>
  <c r="D164" i="1" s="1"/>
  <c r="O160" i="1"/>
  <c r="N160" i="1"/>
  <c r="M160" i="1"/>
  <c r="L160" i="1"/>
  <c r="K160" i="1"/>
  <c r="J160" i="1"/>
  <c r="I160" i="1"/>
  <c r="H160" i="1"/>
  <c r="G160" i="1"/>
  <c r="F160" i="1"/>
  <c r="E160" i="1"/>
  <c r="D160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O155" i="1"/>
  <c r="O162" i="1" s="1"/>
  <c r="N155" i="1"/>
  <c r="N162" i="1" s="1"/>
  <c r="M155" i="1"/>
  <c r="M162" i="1" s="1"/>
  <c r="L155" i="1"/>
  <c r="L162" i="1" s="1"/>
  <c r="K155" i="1"/>
  <c r="K162" i="1" s="1"/>
  <c r="J155" i="1"/>
  <c r="J162" i="1" s="1"/>
  <c r="I155" i="1"/>
  <c r="I162" i="1" s="1"/>
  <c r="H155" i="1"/>
  <c r="H162" i="1" s="1"/>
  <c r="G155" i="1"/>
  <c r="G162" i="1" s="1"/>
  <c r="F155" i="1"/>
  <c r="F162" i="1" s="1"/>
  <c r="E155" i="1"/>
  <c r="E162" i="1" s="1"/>
  <c r="D155" i="1"/>
  <c r="D162" i="1" s="1"/>
  <c r="O151" i="1"/>
  <c r="N151" i="1"/>
  <c r="M151" i="1"/>
  <c r="L151" i="1"/>
  <c r="K151" i="1"/>
  <c r="J151" i="1"/>
  <c r="I151" i="1"/>
  <c r="H151" i="1"/>
  <c r="G151" i="1"/>
  <c r="F151" i="1"/>
  <c r="E151" i="1"/>
  <c r="D151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O110" i="1"/>
  <c r="N110" i="1"/>
  <c r="M110" i="1"/>
  <c r="M114" i="1" s="1"/>
  <c r="M113" i="1" s="1"/>
  <c r="L110" i="1"/>
  <c r="K110" i="1"/>
  <c r="J110" i="1"/>
  <c r="I110" i="1"/>
  <c r="I112" i="1" s="1"/>
  <c r="H110" i="1"/>
  <c r="G110" i="1"/>
  <c r="F110" i="1"/>
  <c r="E110" i="1"/>
  <c r="D110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O99" i="1"/>
  <c r="O104" i="1" s="1"/>
  <c r="N99" i="1"/>
  <c r="N104" i="1" s="1"/>
  <c r="M99" i="1"/>
  <c r="M104" i="1" s="1"/>
  <c r="L99" i="1"/>
  <c r="L104" i="1" s="1"/>
  <c r="K99" i="1"/>
  <c r="K104" i="1" s="1"/>
  <c r="J99" i="1"/>
  <c r="J104" i="1" s="1"/>
  <c r="I99" i="1"/>
  <c r="I104" i="1" s="1"/>
  <c r="H99" i="1"/>
  <c r="H104" i="1" s="1"/>
  <c r="G99" i="1"/>
  <c r="G104" i="1" s="1"/>
  <c r="F99" i="1"/>
  <c r="F104" i="1" s="1"/>
  <c r="E99" i="1"/>
  <c r="E104" i="1" s="1"/>
  <c r="D99" i="1"/>
  <c r="D104" i="1" s="1"/>
  <c r="O84" i="1"/>
  <c r="N84" i="1"/>
  <c r="M84" i="1"/>
  <c r="L84" i="1"/>
  <c r="K84" i="1"/>
  <c r="J84" i="1"/>
  <c r="I84" i="1"/>
  <c r="H84" i="1"/>
  <c r="G84" i="1"/>
  <c r="F84" i="1"/>
  <c r="E84" i="1"/>
  <c r="D84" i="1"/>
  <c r="O79" i="1"/>
  <c r="O83" i="1" s="1"/>
  <c r="N79" i="1"/>
  <c r="M79" i="1"/>
  <c r="M81" i="1" s="1"/>
  <c r="L79" i="1"/>
  <c r="K79" i="1"/>
  <c r="K83" i="1" s="1"/>
  <c r="J79" i="1"/>
  <c r="I79" i="1"/>
  <c r="I83" i="1" s="1"/>
  <c r="H79" i="1"/>
  <c r="G79" i="1"/>
  <c r="G81" i="1" s="1"/>
  <c r="F79" i="1"/>
  <c r="E79" i="1"/>
  <c r="E83" i="1" s="1"/>
  <c r="D79" i="1"/>
  <c r="O78" i="1"/>
  <c r="N78" i="1"/>
  <c r="M78" i="1"/>
  <c r="L78" i="1"/>
  <c r="K78" i="1"/>
  <c r="J78" i="1"/>
  <c r="I78" i="1"/>
  <c r="H78" i="1"/>
  <c r="G78" i="1"/>
  <c r="F78" i="1"/>
  <c r="E78" i="1"/>
  <c r="D78" i="1"/>
  <c r="O73" i="1"/>
  <c r="O77" i="1" s="1"/>
  <c r="N73" i="1"/>
  <c r="N77" i="1" s="1"/>
  <c r="M73" i="1"/>
  <c r="M77" i="1" s="1"/>
  <c r="L73" i="1"/>
  <c r="L77" i="1" s="1"/>
  <c r="K73" i="1"/>
  <c r="K77" i="1" s="1"/>
  <c r="J73" i="1"/>
  <c r="J75" i="1" s="1"/>
  <c r="I73" i="1"/>
  <c r="I75" i="1" s="1"/>
  <c r="H73" i="1"/>
  <c r="H77" i="1" s="1"/>
  <c r="G73" i="1"/>
  <c r="G77" i="1" s="1"/>
  <c r="F73" i="1"/>
  <c r="F75" i="1" s="1"/>
  <c r="E73" i="1"/>
  <c r="E75" i="1" s="1"/>
  <c r="D73" i="1"/>
  <c r="D75" i="1" s="1"/>
  <c r="O72" i="1"/>
  <c r="N72" i="1"/>
  <c r="M72" i="1"/>
  <c r="L72" i="1"/>
  <c r="K72" i="1"/>
  <c r="J72" i="1"/>
  <c r="I72" i="1"/>
  <c r="H72" i="1"/>
  <c r="G72" i="1"/>
  <c r="F72" i="1"/>
  <c r="E72" i="1"/>
  <c r="D72" i="1"/>
  <c r="O67" i="1"/>
  <c r="O71" i="1" s="1"/>
  <c r="N67" i="1"/>
  <c r="N71" i="1" s="1"/>
  <c r="M67" i="1"/>
  <c r="M69" i="1" s="1"/>
  <c r="L67" i="1"/>
  <c r="L69" i="1" s="1"/>
  <c r="K67" i="1"/>
  <c r="K71" i="1" s="1"/>
  <c r="J67" i="1"/>
  <c r="I67" i="1"/>
  <c r="I69" i="1" s="1"/>
  <c r="H67" i="1"/>
  <c r="H71" i="1" s="1"/>
  <c r="G67" i="1"/>
  <c r="G71" i="1" s="1"/>
  <c r="F67" i="1"/>
  <c r="E67" i="1"/>
  <c r="D67" i="1"/>
  <c r="D71" i="1" s="1"/>
  <c r="O66" i="1"/>
  <c r="N66" i="1"/>
  <c r="M66" i="1"/>
  <c r="L66" i="1"/>
  <c r="K66" i="1"/>
  <c r="J66" i="1"/>
  <c r="I66" i="1"/>
  <c r="H66" i="1"/>
  <c r="G66" i="1"/>
  <c r="F66" i="1"/>
  <c r="E66" i="1"/>
  <c r="D66" i="1"/>
  <c r="O61" i="1"/>
  <c r="O65" i="1" s="1"/>
  <c r="O64" i="1" s="1"/>
  <c r="N61" i="1"/>
  <c r="N65" i="1" s="1"/>
  <c r="N64" i="1" s="1"/>
  <c r="M61" i="1"/>
  <c r="M63" i="1" s="1"/>
  <c r="L61" i="1"/>
  <c r="L65" i="1" s="1"/>
  <c r="L64" i="1" s="1"/>
  <c r="K61" i="1"/>
  <c r="K65" i="1" s="1"/>
  <c r="K64" i="1" s="1"/>
  <c r="J61" i="1"/>
  <c r="J65" i="1" s="1"/>
  <c r="I61" i="1"/>
  <c r="H61" i="1"/>
  <c r="H63" i="1" s="1"/>
  <c r="G61" i="1"/>
  <c r="G65" i="1" s="1"/>
  <c r="F61" i="1"/>
  <c r="F63" i="1" s="1"/>
  <c r="E61" i="1"/>
  <c r="E65" i="1" s="1"/>
  <c r="E64" i="1" s="1"/>
  <c r="D61" i="1"/>
  <c r="D65" i="1" s="1"/>
  <c r="D64" i="1" s="1"/>
  <c r="O60" i="1"/>
  <c r="N60" i="1"/>
  <c r="M60" i="1"/>
  <c r="L60" i="1"/>
  <c r="K60" i="1"/>
  <c r="J60" i="1"/>
  <c r="I60" i="1"/>
  <c r="H60" i="1"/>
  <c r="G60" i="1"/>
  <c r="F60" i="1"/>
  <c r="E60" i="1"/>
  <c r="D60" i="1"/>
  <c r="O55" i="1"/>
  <c r="N55" i="1"/>
  <c r="N59" i="1" s="1"/>
  <c r="M55" i="1"/>
  <c r="M57" i="1" s="1"/>
  <c r="L55" i="1"/>
  <c r="L57" i="1" s="1"/>
  <c r="K55" i="1"/>
  <c r="J55" i="1"/>
  <c r="J59" i="1" s="1"/>
  <c r="I55" i="1"/>
  <c r="I59" i="1" s="1"/>
  <c r="I58" i="1" s="1"/>
  <c r="H55" i="1"/>
  <c r="G55" i="1"/>
  <c r="F55" i="1"/>
  <c r="F57" i="1" s="1"/>
  <c r="E55" i="1"/>
  <c r="E59" i="1" s="1"/>
  <c r="E58" i="1" s="1"/>
  <c r="D55" i="1"/>
  <c r="O51" i="1"/>
  <c r="N51" i="1"/>
  <c r="M51" i="1"/>
  <c r="L51" i="1"/>
  <c r="K51" i="1"/>
  <c r="J51" i="1"/>
  <c r="I51" i="1"/>
  <c r="H51" i="1"/>
  <c r="G51" i="1"/>
  <c r="F51" i="1"/>
  <c r="E51" i="1"/>
  <c r="D51" i="1"/>
  <c r="O46" i="1"/>
  <c r="O48" i="1" s="1"/>
  <c r="N46" i="1"/>
  <c r="N50" i="1" s="1"/>
  <c r="M46" i="1"/>
  <c r="M50" i="1" s="1"/>
  <c r="L46" i="1"/>
  <c r="L50" i="1" s="1"/>
  <c r="K46" i="1"/>
  <c r="K50" i="1" s="1"/>
  <c r="K49" i="1" s="1"/>
  <c r="J46" i="1"/>
  <c r="J50" i="1" s="1"/>
  <c r="I46" i="1"/>
  <c r="I50" i="1" s="1"/>
  <c r="H46" i="1"/>
  <c r="H50" i="1" s="1"/>
  <c r="G46" i="1"/>
  <c r="G50" i="1" s="1"/>
  <c r="G49" i="1" s="1"/>
  <c r="F46" i="1"/>
  <c r="F50" i="1" s="1"/>
  <c r="E46" i="1"/>
  <c r="E50" i="1" s="1"/>
  <c r="D46" i="1"/>
  <c r="D50" i="1" s="1"/>
  <c r="O45" i="1"/>
  <c r="N45" i="1"/>
  <c r="M45" i="1"/>
  <c r="L45" i="1"/>
  <c r="K45" i="1"/>
  <c r="J45" i="1"/>
  <c r="I45" i="1"/>
  <c r="H45" i="1"/>
  <c r="G45" i="1"/>
  <c r="F45" i="1"/>
  <c r="E45" i="1"/>
  <c r="D45" i="1"/>
  <c r="O40" i="1"/>
  <c r="O44" i="1" s="1"/>
  <c r="O43" i="1" s="1"/>
  <c r="N40" i="1"/>
  <c r="N44" i="1" s="1"/>
  <c r="N43" i="1" s="1"/>
  <c r="M40" i="1"/>
  <c r="M44" i="1" s="1"/>
  <c r="L40" i="1"/>
  <c r="L44" i="1" s="1"/>
  <c r="K40" i="1"/>
  <c r="K44" i="1" s="1"/>
  <c r="J40" i="1"/>
  <c r="J44" i="1" s="1"/>
  <c r="J43" i="1" s="1"/>
  <c r="I40" i="1"/>
  <c r="I44" i="1" s="1"/>
  <c r="H40" i="1"/>
  <c r="H44" i="1" s="1"/>
  <c r="G40" i="1"/>
  <c r="G44" i="1" s="1"/>
  <c r="F40" i="1"/>
  <c r="F44" i="1" s="1"/>
  <c r="F43" i="1" s="1"/>
  <c r="E40" i="1"/>
  <c r="E44" i="1" s="1"/>
  <c r="D40" i="1"/>
  <c r="D44" i="1" s="1"/>
  <c r="O39" i="1"/>
  <c r="N39" i="1"/>
  <c r="M39" i="1"/>
  <c r="L39" i="1"/>
  <c r="K39" i="1"/>
  <c r="J39" i="1"/>
  <c r="I39" i="1"/>
  <c r="H39" i="1"/>
  <c r="G39" i="1"/>
  <c r="F39" i="1"/>
  <c r="E39" i="1"/>
  <c r="D39" i="1"/>
  <c r="O34" i="1"/>
  <c r="O36" i="1" s="1"/>
  <c r="N34" i="1"/>
  <c r="M34" i="1"/>
  <c r="L34" i="1"/>
  <c r="K34" i="1"/>
  <c r="K36" i="1" s="1"/>
  <c r="J34" i="1"/>
  <c r="I34" i="1"/>
  <c r="H34" i="1"/>
  <c r="G34" i="1"/>
  <c r="G36" i="1" s="1"/>
  <c r="F34" i="1"/>
  <c r="E34" i="1"/>
  <c r="D34" i="1"/>
  <c r="O30" i="1"/>
  <c r="N30" i="1"/>
  <c r="M30" i="1"/>
  <c r="L30" i="1"/>
  <c r="K30" i="1"/>
  <c r="J30" i="1"/>
  <c r="I30" i="1"/>
  <c r="H30" i="1"/>
  <c r="G30" i="1"/>
  <c r="F30" i="1"/>
  <c r="E30" i="1"/>
  <c r="D30" i="1"/>
  <c r="H29" i="1"/>
  <c r="G29" i="1"/>
  <c r="F29" i="1"/>
  <c r="E29" i="1"/>
  <c r="D29" i="1"/>
  <c r="O24" i="1"/>
  <c r="N24" i="1"/>
  <c r="M24" i="1"/>
  <c r="L24" i="1"/>
  <c r="K24" i="1"/>
  <c r="J24" i="1"/>
  <c r="I24" i="1"/>
  <c r="H24" i="1"/>
  <c r="G24" i="1"/>
  <c r="F24" i="1"/>
  <c r="E24" i="1"/>
  <c r="D24" i="1"/>
  <c r="O19" i="1"/>
  <c r="O23" i="1" s="1"/>
  <c r="N19" i="1"/>
  <c r="N23" i="1" s="1"/>
  <c r="N22" i="1" s="1"/>
  <c r="M19" i="1"/>
  <c r="M23" i="1" s="1"/>
  <c r="L19" i="1"/>
  <c r="L23" i="1" s="1"/>
  <c r="K19" i="1"/>
  <c r="K23" i="1" s="1"/>
  <c r="J19" i="1"/>
  <c r="J23" i="1" s="1"/>
  <c r="J22" i="1" s="1"/>
  <c r="I19" i="1"/>
  <c r="I23" i="1" s="1"/>
  <c r="H19" i="1"/>
  <c r="H23" i="1" s="1"/>
  <c r="H22" i="1" s="1"/>
  <c r="G19" i="1"/>
  <c r="G23" i="1" s="1"/>
  <c r="F19" i="1"/>
  <c r="F23" i="1" s="1"/>
  <c r="F22" i="1" s="1"/>
  <c r="E19" i="1"/>
  <c r="E23" i="1" s="1"/>
  <c r="D19" i="1"/>
  <c r="D23" i="1" s="1"/>
  <c r="O18" i="1"/>
  <c r="N18" i="1"/>
  <c r="M18" i="1"/>
  <c r="L18" i="1"/>
  <c r="K18" i="1"/>
  <c r="J18" i="1"/>
  <c r="I18" i="1"/>
  <c r="H18" i="1"/>
  <c r="G18" i="1"/>
  <c r="F18" i="1"/>
  <c r="E18" i="1"/>
  <c r="D18" i="1"/>
  <c r="O13" i="1"/>
  <c r="O97" i="1" s="1"/>
  <c r="N13" i="1"/>
  <c r="N97" i="1" s="1"/>
  <c r="M13" i="1"/>
  <c r="M15" i="1" s="1"/>
  <c r="L13" i="1"/>
  <c r="L17" i="1" s="1"/>
  <c r="K13" i="1"/>
  <c r="K97" i="1" s="1"/>
  <c r="J13" i="1"/>
  <c r="J97" i="1" s="1"/>
  <c r="I13" i="1"/>
  <c r="H13" i="1"/>
  <c r="H15" i="1" s="1"/>
  <c r="G13" i="1"/>
  <c r="G97" i="1" s="1"/>
  <c r="F13" i="1"/>
  <c r="F97" i="1" s="1"/>
  <c r="E13" i="1"/>
  <c r="D13" i="1"/>
  <c r="D17" i="1" s="1"/>
  <c r="D16" i="1" s="1"/>
  <c r="O12" i="1"/>
  <c r="N12" i="1"/>
  <c r="M12" i="1"/>
  <c r="L12" i="1"/>
  <c r="K12" i="1"/>
  <c r="J12" i="1"/>
  <c r="I12" i="1"/>
  <c r="H12" i="1"/>
  <c r="G12" i="1"/>
  <c r="F12" i="1"/>
  <c r="E12" i="1"/>
  <c r="D12" i="1"/>
  <c r="O7" i="1"/>
  <c r="O95" i="1" s="1"/>
  <c r="N7" i="1"/>
  <c r="N95" i="1" s="1"/>
  <c r="M7" i="1"/>
  <c r="M95" i="1" s="1"/>
  <c r="L7" i="1"/>
  <c r="L95" i="1" s="1"/>
  <c r="K7" i="1"/>
  <c r="K95" i="1" s="1"/>
  <c r="J7" i="1"/>
  <c r="J95" i="1" s="1"/>
  <c r="I7" i="1"/>
  <c r="I95" i="1" s="1"/>
  <c r="H7" i="1"/>
  <c r="H95" i="1" s="1"/>
  <c r="G7" i="1"/>
  <c r="G95" i="1" s="1"/>
  <c r="F7" i="1"/>
  <c r="F95" i="1" s="1"/>
  <c r="E7" i="1"/>
  <c r="E95" i="1" s="1"/>
  <c r="D7" i="1"/>
  <c r="D95" i="1" s="1"/>
  <c r="G64" i="1" l="1"/>
  <c r="K82" i="1"/>
  <c r="O42" i="1"/>
  <c r="G42" i="1"/>
  <c r="F59" i="1"/>
  <c r="F58" i="1" s="1"/>
  <c r="M75" i="1"/>
  <c r="K88" i="1"/>
  <c r="I77" i="1"/>
  <c r="I76" i="1" s="1"/>
  <c r="D85" i="1"/>
  <c r="H85" i="1"/>
  <c r="H21" i="1"/>
  <c r="L15" i="1"/>
  <c r="E43" i="1"/>
  <c r="I43" i="1"/>
  <c r="M43" i="1"/>
  <c r="K42" i="1"/>
  <c r="D49" i="1"/>
  <c r="H49" i="1"/>
  <c r="L49" i="1"/>
  <c r="G48" i="1"/>
  <c r="L59" i="1"/>
  <c r="L58" i="1" s="1"/>
  <c r="N75" i="1"/>
  <c r="K81" i="1"/>
  <c r="O88" i="1"/>
  <c r="F31" i="1"/>
  <c r="H70" i="1"/>
  <c r="G88" i="1"/>
  <c r="O89" i="1"/>
  <c r="G83" i="1"/>
  <c r="G82" i="1" s="1"/>
  <c r="G22" i="1"/>
  <c r="K22" i="1"/>
  <c r="O22" i="1"/>
  <c r="F49" i="1"/>
  <c r="J49" i="1"/>
  <c r="N49" i="1"/>
  <c r="J57" i="1"/>
  <c r="G87" i="1"/>
  <c r="K87" i="1"/>
  <c r="O87" i="1"/>
  <c r="G76" i="1"/>
  <c r="K76" i="1"/>
  <c r="O76" i="1"/>
  <c r="G11" i="1"/>
  <c r="G10" i="1" s="1"/>
  <c r="E57" i="1"/>
  <c r="O9" i="1"/>
  <c r="K17" i="1"/>
  <c r="O21" i="1"/>
  <c r="N31" i="1"/>
  <c r="O52" i="1"/>
  <c r="J63" i="1"/>
  <c r="I71" i="1"/>
  <c r="I70" i="1" s="1"/>
  <c r="N76" i="1"/>
  <c r="F77" i="1"/>
  <c r="F76" i="1" s="1"/>
  <c r="O15" i="1"/>
  <c r="K89" i="1"/>
  <c r="I9" i="1"/>
  <c r="G15" i="1"/>
  <c r="D22" i="1"/>
  <c r="L22" i="1"/>
  <c r="G21" i="1"/>
  <c r="J31" i="1"/>
  <c r="G38" i="1"/>
  <c r="K43" i="1"/>
  <c r="E49" i="1"/>
  <c r="I49" i="1"/>
  <c r="M49" i="1"/>
  <c r="K48" i="1"/>
  <c r="J58" i="1"/>
  <c r="N58" i="1"/>
  <c r="N57" i="1"/>
  <c r="M59" i="1"/>
  <c r="M58" i="1" s="1"/>
  <c r="H65" i="1"/>
  <c r="H64" i="1" s="1"/>
  <c r="H76" i="1"/>
  <c r="L76" i="1"/>
  <c r="H75" i="1"/>
  <c r="J77" i="1"/>
  <c r="J76" i="1" s="1"/>
  <c r="O81" i="1"/>
  <c r="F208" i="1"/>
  <c r="F215" i="1" s="1"/>
  <c r="J208" i="1"/>
  <c r="J212" i="1" s="1"/>
  <c r="J214" i="1" s="1"/>
  <c r="N208" i="1"/>
  <c r="K9" i="1"/>
  <c r="K15" i="1"/>
  <c r="E22" i="1"/>
  <c r="I22" i="1"/>
  <c r="M22" i="1"/>
  <c r="K31" i="1"/>
  <c r="J52" i="1"/>
  <c r="N52" i="1"/>
  <c r="D43" i="1"/>
  <c r="H43" i="1"/>
  <c r="L43" i="1"/>
  <c r="G43" i="1"/>
  <c r="O50" i="1"/>
  <c r="O49" i="1" s="1"/>
  <c r="I57" i="1"/>
  <c r="E63" i="1"/>
  <c r="H69" i="1"/>
  <c r="M76" i="1"/>
  <c r="E77" i="1"/>
  <c r="E76" i="1" s="1"/>
  <c r="E89" i="1"/>
  <c r="E82" i="1"/>
  <c r="H11" i="1"/>
  <c r="H10" i="1" s="1"/>
  <c r="K16" i="1"/>
  <c r="G37" i="1"/>
  <c r="K38" i="1"/>
  <c r="G52" i="1"/>
  <c r="I63" i="1"/>
  <c r="I65" i="1"/>
  <c r="I64" i="1" s="1"/>
  <c r="F91" i="1"/>
  <c r="F85" i="1"/>
  <c r="F71" i="1"/>
  <c r="J91" i="1"/>
  <c r="J85" i="1"/>
  <c r="J71" i="1"/>
  <c r="J69" i="1"/>
  <c r="N91" i="1"/>
  <c r="N85" i="1"/>
  <c r="N69" i="1"/>
  <c r="D70" i="1"/>
  <c r="G9" i="1"/>
  <c r="L9" i="1"/>
  <c r="D11" i="1"/>
  <c r="D10" i="1" s="1"/>
  <c r="I11" i="1"/>
  <c r="I10" i="1" s="1"/>
  <c r="O11" i="1"/>
  <c r="O10" i="1" s="1"/>
  <c r="L16" i="1"/>
  <c r="G17" i="1"/>
  <c r="O17" i="1"/>
  <c r="K21" i="1"/>
  <c r="D52" i="1"/>
  <c r="H52" i="1"/>
  <c r="L52" i="1"/>
  <c r="O38" i="1"/>
  <c r="K52" i="1"/>
  <c r="G91" i="1"/>
  <c r="G59" i="1"/>
  <c r="G58" i="1" s="1"/>
  <c r="G85" i="1"/>
  <c r="G57" i="1"/>
  <c r="K91" i="1"/>
  <c r="K59" i="1"/>
  <c r="K58" i="1" s="1"/>
  <c r="K85" i="1"/>
  <c r="K57" i="1"/>
  <c r="O91" i="1"/>
  <c r="O59" i="1"/>
  <c r="O58" i="1" s="1"/>
  <c r="O57" i="1"/>
  <c r="O85" i="1"/>
  <c r="J64" i="1"/>
  <c r="M65" i="1"/>
  <c r="M64" i="1" s="1"/>
  <c r="D9" i="1"/>
  <c r="L11" i="1"/>
  <c r="L10" i="1" s="1"/>
  <c r="E97" i="1"/>
  <c r="E31" i="1"/>
  <c r="E17" i="1"/>
  <c r="I97" i="1"/>
  <c r="I31" i="1"/>
  <c r="I17" i="1"/>
  <c r="M97" i="1"/>
  <c r="M31" i="1"/>
  <c r="M17" i="1"/>
  <c r="E15" i="1"/>
  <c r="F52" i="1"/>
  <c r="F38" i="1"/>
  <c r="F36" i="1"/>
  <c r="N92" i="1"/>
  <c r="N86" i="1"/>
  <c r="N70" i="1"/>
  <c r="I82" i="1"/>
  <c r="E9" i="1"/>
  <c r="M11" i="1"/>
  <c r="M10" i="1" s="1"/>
  <c r="H9" i="1"/>
  <c r="M9" i="1"/>
  <c r="E11" i="1"/>
  <c r="E10" i="1" s="1"/>
  <c r="K11" i="1"/>
  <c r="K10" i="1" s="1"/>
  <c r="D97" i="1"/>
  <c r="D31" i="1"/>
  <c r="H97" i="1"/>
  <c r="H31" i="1"/>
  <c r="L97" i="1"/>
  <c r="L31" i="1"/>
  <c r="D15" i="1"/>
  <c r="I15" i="1"/>
  <c r="H17" i="1"/>
  <c r="D21" i="1"/>
  <c r="L21" i="1"/>
  <c r="G31" i="1"/>
  <c r="O31" i="1"/>
  <c r="E52" i="1"/>
  <c r="I52" i="1"/>
  <c r="M52" i="1"/>
  <c r="F69" i="1"/>
  <c r="D88" i="1"/>
  <c r="D81" i="1"/>
  <c r="D83" i="1"/>
  <c r="H88" i="1"/>
  <c r="H81" i="1"/>
  <c r="H83" i="1"/>
  <c r="L88" i="1"/>
  <c r="L83" i="1"/>
  <c r="L81" i="1"/>
  <c r="E21" i="1"/>
  <c r="I21" i="1"/>
  <c r="M21" i="1"/>
  <c r="D36" i="1"/>
  <c r="H36" i="1"/>
  <c r="L36" i="1"/>
  <c r="D38" i="1"/>
  <c r="H38" i="1"/>
  <c r="L38" i="1"/>
  <c r="D42" i="1"/>
  <c r="H42" i="1"/>
  <c r="L42" i="1"/>
  <c r="D48" i="1"/>
  <c r="H48" i="1"/>
  <c r="L48" i="1"/>
  <c r="H59" i="1"/>
  <c r="H58" i="1" s="1"/>
  <c r="L63" i="1"/>
  <c r="G70" i="1"/>
  <c r="O70" i="1"/>
  <c r="F9" i="1"/>
  <c r="J9" i="1"/>
  <c r="N9" i="1"/>
  <c r="F11" i="1"/>
  <c r="F10" i="1" s="1"/>
  <c r="J11" i="1"/>
  <c r="J10" i="1" s="1"/>
  <c r="N11" i="1"/>
  <c r="N10" i="1" s="1"/>
  <c r="F15" i="1"/>
  <c r="J15" i="1"/>
  <c r="N15" i="1"/>
  <c r="F17" i="1"/>
  <c r="J17" i="1"/>
  <c r="N17" i="1"/>
  <c r="F21" i="1"/>
  <c r="J21" i="1"/>
  <c r="N21" i="1"/>
  <c r="E36" i="1"/>
  <c r="I36" i="1"/>
  <c r="M36" i="1"/>
  <c r="E38" i="1"/>
  <c r="I38" i="1"/>
  <c r="M38" i="1"/>
  <c r="E42" i="1"/>
  <c r="I42" i="1"/>
  <c r="M42" i="1"/>
  <c r="E48" i="1"/>
  <c r="I48" i="1"/>
  <c r="M48" i="1"/>
  <c r="D57" i="1"/>
  <c r="H57" i="1"/>
  <c r="D59" i="1"/>
  <c r="D58" i="1" s="1"/>
  <c r="D91" i="1"/>
  <c r="H91" i="1"/>
  <c r="L91" i="1"/>
  <c r="D69" i="1"/>
  <c r="L71" i="1"/>
  <c r="E87" i="1"/>
  <c r="I87" i="1"/>
  <c r="M87" i="1"/>
  <c r="F88" i="1"/>
  <c r="F83" i="1"/>
  <c r="F81" i="1"/>
  <c r="J88" i="1"/>
  <c r="J83" i="1"/>
  <c r="J81" i="1"/>
  <c r="N88" i="1"/>
  <c r="N83" i="1"/>
  <c r="N81" i="1"/>
  <c r="E81" i="1"/>
  <c r="O82" i="1"/>
  <c r="M83" i="1"/>
  <c r="L85" i="1"/>
  <c r="J36" i="1"/>
  <c r="N36" i="1"/>
  <c r="J38" i="1"/>
  <c r="N38" i="1"/>
  <c r="F42" i="1"/>
  <c r="J42" i="1"/>
  <c r="N42" i="1"/>
  <c r="F48" i="1"/>
  <c r="J48" i="1"/>
  <c r="N48" i="1"/>
  <c r="D63" i="1"/>
  <c r="N63" i="1"/>
  <c r="F65" i="1"/>
  <c r="F64" i="1" s="1"/>
  <c r="E91" i="1"/>
  <c r="I91" i="1"/>
  <c r="M91" i="1"/>
  <c r="E69" i="1"/>
  <c r="M71" i="1"/>
  <c r="F87" i="1"/>
  <c r="J87" i="1"/>
  <c r="N87" i="1"/>
  <c r="L75" i="1"/>
  <c r="D77" i="1"/>
  <c r="D76" i="1" s="1"/>
  <c r="M85" i="1"/>
  <c r="I85" i="1"/>
  <c r="K70" i="1"/>
  <c r="E71" i="1"/>
  <c r="D87" i="1"/>
  <c r="H87" i="1"/>
  <c r="L87" i="1"/>
  <c r="E88" i="1"/>
  <c r="I88" i="1"/>
  <c r="M88" i="1"/>
  <c r="I81" i="1"/>
  <c r="E85" i="1"/>
  <c r="G63" i="1"/>
  <c r="K63" i="1"/>
  <c r="O63" i="1"/>
  <c r="G69" i="1"/>
  <c r="K69" i="1"/>
  <c r="O69" i="1"/>
  <c r="G75" i="1"/>
  <c r="K75" i="1"/>
  <c r="O75" i="1"/>
  <c r="F153" i="1"/>
  <c r="F152" i="1"/>
  <c r="F114" i="1"/>
  <c r="F113" i="1" s="1"/>
  <c r="J153" i="1"/>
  <c r="J152" i="1"/>
  <c r="J114" i="1"/>
  <c r="J113" i="1" s="1"/>
  <c r="J112" i="1"/>
  <c r="N153" i="1"/>
  <c r="N152" i="1"/>
  <c r="N114" i="1"/>
  <c r="N113" i="1" s="1"/>
  <c r="N112" i="1"/>
  <c r="F112" i="1"/>
  <c r="I114" i="1"/>
  <c r="I113" i="1" s="1"/>
  <c r="F161" i="1"/>
  <c r="J161" i="1"/>
  <c r="N161" i="1"/>
  <c r="F180" i="1"/>
  <c r="F178" i="1"/>
  <c r="F176" i="1"/>
  <c r="F174" i="1"/>
  <c r="J180" i="1"/>
  <c r="J178" i="1"/>
  <c r="J176" i="1"/>
  <c r="J174" i="1"/>
  <c r="N180" i="1"/>
  <c r="N178" i="1"/>
  <c r="N176" i="1"/>
  <c r="N174" i="1"/>
  <c r="F183" i="1"/>
  <c r="J183" i="1"/>
  <c r="N183" i="1"/>
  <c r="D215" i="1"/>
  <c r="D212" i="1"/>
  <c r="D214" i="1" s="1"/>
  <c r="H215" i="1"/>
  <c r="H212" i="1"/>
  <c r="H214" i="1" s="1"/>
  <c r="L215" i="1"/>
  <c r="L212" i="1"/>
  <c r="L214" i="1" s="1"/>
  <c r="G153" i="1"/>
  <c r="G152" i="1"/>
  <c r="G114" i="1"/>
  <c r="G113" i="1" s="1"/>
  <c r="K153" i="1"/>
  <c r="K152" i="1"/>
  <c r="K114" i="1"/>
  <c r="K113" i="1" s="1"/>
  <c r="K112" i="1"/>
  <c r="O153" i="1"/>
  <c r="O152" i="1"/>
  <c r="O114" i="1"/>
  <c r="O113" i="1" s="1"/>
  <c r="O112" i="1"/>
  <c r="G112" i="1"/>
  <c r="G161" i="1"/>
  <c r="K161" i="1"/>
  <c r="O161" i="1"/>
  <c r="G180" i="1"/>
  <c r="G178" i="1"/>
  <c r="G176" i="1"/>
  <c r="G174" i="1"/>
  <c r="K180" i="1"/>
  <c r="K178" i="1"/>
  <c r="K176" i="1"/>
  <c r="K174" i="1"/>
  <c r="O180" i="1"/>
  <c r="O178" i="1"/>
  <c r="O176" i="1"/>
  <c r="O174" i="1"/>
  <c r="G183" i="1"/>
  <c r="K183" i="1"/>
  <c r="O183" i="1"/>
  <c r="E215" i="1"/>
  <c r="E212" i="1"/>
  <c r="E214" i="1" s="1"/>
  <c r="I215" i="1"/>
  <c r="I212" i="1"/>
  <c r="I214" i="1" s="1"/>
  <c r="M215" i="1"/>
  <c r="M212" i="1"/>
  <c r="M214" i="1" s="1"/>
  <c r="D153" i="1"/>
  <c r="D152" i="1"/>
  <c r="D114" i="1"/>
  <c r="D113" i="1" s="1"/>
  <c r="H153" i="1"/>
  <c r="H152" i="1"/>
  <c r="H114" i="1"/>
  <c r="H113" i="1" s="1"/>
  <c r="H112" i="1"/>
  <c r="L153" i="1"/>
  <c r="L152" i="1"/>
  <c r="L114" i="1"/>
  <c r="L113" i="1" s="1"/>
  <c r="L112" i="1"/>
  <c r="D112" i="1"/>
  <c r="D161" i="1"/>
  <c r="H161" i="1"/>
  <c r="L161" i="1"/>
  <c r="D180" i="1"/>
  <c r="D178" i="1"/>
  <c r="D176" i="1"/>
  <c r="D174" i="1"/>
  <c r="H180" i="1"/>
  <c r="H178" i="1"/>
  <c r="H176" i="1"/>
  <c r="H174" i="1"/>
  <c r="L180" i="1"/>
  <c r="L178" i="1"/>
  <c r="L176" i="1"/>
  <c r="L174" i="1"/>
  <c r="D183" i="1"/>
  <c r="H183" i="1"/>
  <c r="L183" i="1"/>
  <c r="F212" i="1"/>
  <c r="F214" i="1" s="1"/>
  <c r="J215" i="1"/>
  <c r="N215" i="1"/>
  <c r="N212" i="1"/>
  <c r="N214" i="1" s="1"/>
  <c r="E153" i="1"/>
  <c r="E152" i="1"/>
  <c r="I153" i="1"/>
  <c r="I152" i="1"/>
  <c r="M153" i="1"/>
  <c r="M152" i="1"/>
  <c r="E112" i="1"/>
  <c r="M112" i="1"/>
  <c r="E114" i="1"/>
  <c r="E113" i="1" s="1"/>
  <c r="E161" i="1"/>
  <c r="I161" i="1"/>
  <c r="M161" i="1"/>
  <c r="E180" i="1"/>
  <c r="E178" i="1"/>
  <c r="E176" i="1"/>
  <c r="E174" i="1"/>
  <c r="I180" i="1"/>
  <c r="I178" i="1"/>
  <c r="I176" i="1"/>
  <c r="I174" i="1"/>
  <c r="M180" i="1"/>
  <c r="M178" i="1"/>
  <c r="M176" i="1"/>
  <c r="M174" i="1"/>
  <c r="E183" i="1"/>
  <c r="I183" i="1"/>
  <c r="M183" i="1"/>
  <c r="G215" i="1"/>
  <c r="G212" i="1"/>
  <c r="G214" i="1" s="1"/>
  <c r="K215" i="1"/>
  <c r="K212" i="1"/>
  <c r="K214" i="1" s="1"/>
  <c r="O215" i="1"/>
  <c r="O212" i="1"/>
  <c r="O214" i="1" s="1"/>
  <c r="D157" i="1"/>
  <c r="H157" i="1"/>
  <c r="L157" i="1"/>
  <c r="D158" i="1"/>
  <c r="H158" i="1"/>
  <c r="L158" i="1"/>
  <c r="D171" i="1"/>
  <c r="H171" i="1"/>
  <c r="L171" i="1"/>
  <c r="E198" i="1"/>
  <c r="I198" i="1"/>
  <c r="M198" i="1"/>
  <c r="E157" i="1"/>
  <c r="I157" i="1"/>
  <c r="M157" i="1"/>
  <c r="E158" i="1"/>
  <c r="I158" i="1"/>
  <c r="M158" i="1"/>
  <c r="E171" i="1"/>
  <c r="I171" i="1"/>
  <c r="M171" i="1"/>
  <c r="F198" i="1"/>
  <c r="J198" i="1"/>
  <c r="N198" i="1"/>
  <c r="F157" i="1"/>
  <c r="J157" i="1"/>
  <c r="N157" i="1"/>
  <c r="F158" i="1"/>
  <c r="J158" i="1"/>
  <c r="N158" i="1"/>
  <c r="F171" i="1"/>
  <c r="J171" i="1"/>
  <c r="N171" i="1"/>
  <c r="D194" i="1"/>
  <c r="G198" i="1"/>
  <c r="K198" i="1"/>
  <c r="O198" i="1"/>
  <c r="G157" i="1"/>
  <c r="K157" i="1"/>
  <c r="O157" i="1"/>
  <c r="G158" i="1"/>
  <c r="K158" i="1"/>
  <c r="O158" i="1"/>
  <c r="G171" i="1"/>
  <c r="K171" i="1"/>
  <c r="O171" i="1"/>
  <c r="D198" i="1"/>
  <c r="H198" i="1"/>
  <c r="L198" i="1"/>
  <c r="D202" i="1"/>
  <c r="G89" i="1" l="1"/>
  <c r="O86" i="1"/>
  <c r="K92" i="1"/>
  <c r="O92" i="1"/>
  <c r="I86" i="1"/>
  <c r="K86" i="1"/>
  <c r="G86" i="1"/>
  <c r="I92" i="1"/>
  <c r="G53" i="1"/>
  <c r="D32" i="1"/>
  <c r="I89" i="1"/>
  <c r="L32" i="1"/>
  <c r="H86" i="1"/>
  <c r="K32" i="1"/>
  <c r="M53" i="1"/>
  <c r="M37" i="1"/>
  <c r="G92" i="1"/>
  <c r="D89" i="1"/>
  <c r="D82" i="1"/>
  <c r="F53" i="1"/>
  <c r="F37" i="1"/>
  <c r="G16" i="1"/>
  <c r="G32" i="1"/>
  <c r="D86" i="1"/>
  <c r="M92" i="1"/>
  <c r="M86" i="1"/>
  <c r="M70" i="1"/>
  <c r="N53" i="1"/>
  <c r="N37" i="1"/>
  <c r="F89" i="1"/>
  <c r="F82" i="1"/>
  <c r="I53" i="1"/>
  <c r="I37" i="1"/>
  <c r="N16" i="1"/>
  <c r="N32" i="1"/>
  <c r="L53" i="1"/>
  <c r="L37" i="1"/>
  <c r="H89" i="1"/>
  <c r="H82" i="1"/>
  <c r="E32" i="1"/>
  <c r="E16" i="1"/>
  <c r="D92" i="1"/>
  <c r="F92" i="1"/>
  <c r="F86" i="1"/>
  <c r="F70" i="1"/>
  <c r="E92" i="1"/>
  <c r="E86" i="1"/>
  <c r="E70" i="1"/>
  <c r="J53" i="1"/>
  <c r="J37" i="1"/>
  <c r="J89" i="1"/>
  <c r="J82" i="1"/>
  <c r="L92" i="1"/>
  <c r="L86" i="1"/>
  <c r="L70" i="1"/>
  <c r="E53" i="1"/>
  <c r="E37" i="1"/>
  <c r="J16" i="1"/>
  <c r="J32" i="1"/>
  <c r="H53" i="1"/>
  <c r="H37" i="1"/>
  <c r="H32" i="1"/>
  <c r="H16" i="1"/>
  <c r="I32" i="1"/>
  <c r="I16" i="1"/>
  <c r="O37" i="1"/>
  <c r="O53" i="1"/>
  <c r="J92" i="1"/>
  <c r="J86" i="1"/>
  <c r="J70" i="1"/>
  <c r="H92" i="1"/>
  <c r="M89" i="1"/>
  <c r="M82" i="1"/>
  <c r="N89" i="1"/>
  <c r="N82" i="1"/>
  <c r="F16" i="1"/>
  <c r="F32" i="1"/>
  <c r="D53" i="1"/>
  <c r="D37" i="1"/>
  <c r="L89" i="1"/>
  <c r="L82" i="1"/>
  <c r="M32" i="1"/>
  <c r="M16" i="1"/>
  <c r="O16" i="1"/>
  <c r="O32" i="1"/>
  <c r="K37" i="1"/>
  <c r="K53" i="1"/>
</calcChain>
</file>

<file path=xl/comments1.xml><?xml version="1.0" encoding="utf-8"?>
<comments xmlns="http://schemas.openxmlformats.org/spreadsheetml/2006/main">
  <authors>
    <author>MANUELVAL</author>
    <author>Presidencia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26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47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56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62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B67" authorId="1">
      <text>
        <r>
          <rPr>
            <b/>
            <sz val="9"/>
            <color indexed="81"/>
            <rFont val="Tahoma"/>
            <family val="2"/>
          </rPr>
          <t>- Son los importes cobrados en el mes, independientemente de cuando se hayan facturado.</t>
        </r>
      </text>
    </comment>
    <comment ref="C68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B73" authorId="1">
      <text>
        <r>
          <rPr>
            <b/>
            <sz val="9"/>
            <color indexed="81"/>
            <rFont val="Tahoma"/>
            <family val="2"/>
          </rPr>
          <t>- Son los importes cobrados en el mes, independientemente de cuando se hayan facturado.</t>
        </r>
      </text>
    </comment>
    <comment ref="C74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80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94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OBTENER EL DATO A 2019 QUE SE TENGA DE </t>
        </r>
        <r>
          <rPr>
            <b/>
            <sz val="9"/>
            <color indexed="81"/>
            <rFont val="Tahoma"/>
            <family val="2"/>
          </rPr>
          <t>CONAPO</t>
        </r>
      </text>
    </comment>
    <comment ref="C99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DEL  RESUMEN OPERATIVO DEL SISTEMA LECTURA CEL O COMERCIAL</t>
        </r>
      </text>
    </comment>
    <comment ref="C105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PIGOO'S ANTERIORES</t>
        </r>
      </text>
    </comment>
    <comment ref="C106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PIGOO'S ANTERIORES</t>
        </r>
      </text>
    </comment>
    <comment ref="C107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PIGOO'S ANTERIORES</t>
        </r>
      </text>
    </comment>
    <comment ref="C108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PIGOO'S ANTERIORES</t>
        </r>
      </text>
    </comment>
    <comment ref="C109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PIGOO'S ANTERIORES</t>
        </r>
      </text>
    </comment>
    <comment ref="C111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117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122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EN CASO DE VENDER AGUA TRATADA AL SECTOR PUBLICO</t>
        </r>
      </text>
    </comment>
    <comment ref="C123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EN CASO DE VENDER AGUA TRATADA AL SECTOR PUBLICO</t>
        </r>
      </text>
    </comment>
    <comment ref="C128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EN CASO DE VENDER AGUA TRATADA AL SECTOR PUBLICO</t>
        </r>
      </text>
    </comment>
    <comment ref="C129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EN CASO DE VENDER AGUA TRATADA AL SECTOR PUBLICO</t>
        </r>
      </text>
    </comment>
    <comment ref="C134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EN CASO DE VENDER AGUA TRATADA AL SECTOR PUBLICO</t>
        </r>
      </text>
    </comment>
    <comment ref="C135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EN CASO DE VENDER AGUA TRATADA AL SECTOR PUBLICO</t>
        </r>
      </text>
    </comment>
    <comment ref="C140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EN CASO DE VENDER AGUA TRATADA AL SECTOR PUBLICO</t>
        </r>
      </text>
    </comment>
    <comment ref="C141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EN CASO DE VENDER AGUA TRATADA AL SECTOR PUBLICO</t>
        </r>
      </text>
    </comment>
    <comment ref="C146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EN CASO DE VENDER AGUA TRATADA AL SECTOR PUBLICO</t>
        </r>
      </text>
    </comment>
    <comment ref="C147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EN CASO DE VENDER AGUA TRATADA AL SECTOR PUBLICO</t>
        </r>
      </text>
    </comment>
    <comment ref="C156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173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SOLO AQUELLAS EN LAS QUE SI SE MIDE EL CONSUMO DE AGUA</t>
        </r>
      </text>
    </comment>
    <comment ref="C175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AQUELLAS QUE NO SE PUEDE MEDIR CON PRECISIÓN EL CONSUMO</t>
        </r>
      </text>
    </comment>
    <comment ref="C177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REGISRTADAS COMO SERVICIO DE CUOTA FIJA EN SU PADRON</t>
        </r>
      </text>
    </comment>
    <comment ref="C179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AQUELLAS QUE ESTEN CATALOGADAS COMO ESTIMACIONES, MEDIDOR DAÑADO, PROMEDIO O CUOTA FIJA PERO INCLUIDAS EN EL PADRON DE SERVICIO MEDIDO, ETC.</t>
        </r>
      </text>
    </comment>
    <comment ref="C182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CAPTURAR TODO EL AÑO EN BASE AL PIGOO 2019</t>
        </r>
      </text>
    </comment>
    <comment ref="C186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IVA efectivamente recuperado en el mes</t>
        </r>
      </text>
    </comment>
    <comment ref="C188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IVA pendiente de recuperar según mis registros contables y que si se pueda recuperar. NO INCLUIR SALDOS VENCIDOS Y SIN GESTION</t>
        </r>
      </text>
    </comment>
    <comment ref="B192" authorId="1">
      <text>
        <r>
          <rPr>
            <b/>
            <sz val="9"/>
            <color indexed="81"/>
            <rFont val="Tahoma"/>
            <family val="2"/>
          </rPr>
          <t>Cualquier empleado tiene que caer en alguna de estas categorpias para que el 100% de los empleados este reflejados</t>
        </r>
      </text>
    </comment>
    <comment ref="C193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los registros al inicio de la administración</t>
        </r>
      </text>
    </comment>
    <comment ref="C197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los registros al inicio de la administración</t>
        </r>
      </text>
    </comment>
    <comment ref="C201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los registros al inicio de la administración</t>
        </r>
      </text>
    </comment>
    <comment ref="C205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De los registros al inicio de la administración</t>
        </r>
      </text>
    </comment>
    <comment ref="C218" authorId="0">
      <text>
        <r>
          <rPr>
            <b/>
            <sz val="9"/>
            <color indexed="81"/>
            <rFont val="Tahoma"/>
            <family val="2"/>
          </rPr>
          <t>MANUELVAL:</t>
        </r>
        <r>
          <rPr>
            <sz val="9"/>
            <color indexed="81"/>
            <rFont val="Tahoma"/>
            <family val="2"/>
          </rPr>
          <t xml:space="preserve">
SALDOS SEGÚN BALANZA DE COMPROBACIÓN Y ETIQUETADOS PARA EL DESTINO DESCRITO</t>
        </r>
      </text>
    </comment>
  </commentList>
</comments>
</file>

<file path=xl/sharedStrings.xml><?xml version="1.0" encoding="utf-8"?>
<sst xmlns="http://schemas.openxmlformats.org/spreadsheetml/2006/main" count="288" uniqueCount="142">
  <si>
    <t>INDICADORES MENSUALES 2023 JMAS GUERRERO</t>
  </si>
  <si>
    <t>UNIDAD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</si>
  <si>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</si>
  <si>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</si>
  <si>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</si>
  <si>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</si>
  <si>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</si>
  <si>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</si>
  <si>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</si>
  <si>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</si>
  <si>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</si>
  <si>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</si>
  <si>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</si>
  <si>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</si>
  <si>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</si>
  <si>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Volumen Producido (Alumbrado)         </t>
  </si>
  <si>
    <t>Mensual 2023</t>
  </si>
  <si>
    <t>Mensual 2022</t>
  </si>
  <si>
    <t>Crecimiento mensual vs. 2023</t>
  </si>
  <si>
    <t>Crecimiento Acumulado vs. 2023</t>
  </si>
  <si>
    <t>Acumulado 2023</t>
  </si>
  <si>
    <t>Acumulado 2022</t>
  </si>
  <si>
    <t xml:space="preserve">Volumen  TOTAL Facturado                </t>
  </si>
  <si>
    <t>Volumen Facturado al Sector Público                  M3</t>
  </si>
  <si>
    <t>Volumen Entregado No Facturado (Pipas, POI, Etc.)</t>
  </si>
  <si>
    <t>Eficiencia Física</t>
  </si>
  <si>
    <t>Mensual</t>
  </si>
  <si>
    <t>1Acumulado en el año 2023</t>
  </si>
  <si>
    <t>Acumulado en el año 2022</t>
  </si>
  <si>
    <t xml:space="preserve">Volumen Cobrado a Tiempo         </t>
  </si>
  <si>
    <t xml:space="preserve">Volumen Cobrado de Rezago         </t>
  </si>
  <si>
    <t>Volumen Cobrado al Sector Público                  M3</t>
  </si>
  <si>
    <t>Eficiencia Comercial</t>
  </si>
  <si>
    <t>Acumulado en el año 2023</t>
  </si>
  <si>
    <t>$</t>
  </si>
  <si>
    <t>Importe facturado a todos los usuarios excepto al  Sector Publico</t>
  </si>
  <si>
    <t>Importe facturado al sector público</t>
  </si>
  <si>
    <t>Importe TOTAL cobrado a Tiempo</t>
  </si>
  <si>
    <t>Importe TOTAL cobrado de Rezago</t>
  </si>
  <si>
    <t xml:space="preserve">Importe Cobrado al sector público </t>
  </si>
  <si>
    <t>Eficiencia Cobranza s/ sector público</t>
  </si>
  <si>
    <t>Eficiencia cobranza  (sólo sector público)</t>
  </si>
  <si>
    <t>Eficiencia Cobranza GLOBAL</t>
  </si>
  <si>
    <t>Habitantes (CONAPO)</t>
  </si>
  <si>
    <t>Dotación Habitante/Dia</t>
  </si>
  <si>
    <t>Consumo Habitante/Dia</t>
  </si>
  <si>
    <t>Cuentas con Rezago</t>
  </si>
  <si>
    <t>Domestico</t>
  </si>
  <si>
    <t>Comercial</t>
  </si>
  <si>
    <t>Industrial</t>
  </si>
  <si>
    <t>Escolar</t>
  </si>
  <si>
    <t>Publico</t>
  </si>
  <si>
    <t>Acumulado 2021</t>
  </si>
  <si>
    <t>Acumulado 2020</t>
  </si>
  <si>
    <t>Acumulado 2019</t>
  </si>
  <si>
    <t>Acumulado 2018</t>
  </si>
  <si>
    <t xml:space="preserve">Volumen de Agua Tratada                        </t>
  </si>
  <si>
    <t xml:space="preserve"> </t>
  </si>
  <si>
    <t xml:space="preserve">Volumen de Agua Tratada Facturado </t>
  </si>
  <si>
    <t xml:space="preserve">Volumen de Agua Tratada Facturada al Sector Público       </t>
  </si>
  <si>
    <t xml:space="preserve">Importe facturado de agua tratada excepto sector público </t>
  </si>
  <si>
    <t>Importe facturado de agua tratada al sector público</t>
  </si>
  <si>
    <t>Importe Cobrado de agua tratada al todos menos sector publico</t>
  </si>
  <si>
    <t>Mensual 2021</t>
  </si>
  <si>
    <t>Crecimiento mensual vs. 2022</t>
  </si>
  <si>
    <t>Crecimiento Acumulado vs. 2022</t>
  </si>
  <si>
    <t>Importe  cobrado e agua tratada al sector público</t>
  </si>
  <si>
    <t>Indice de agua tratada</t>
  </si>
  <si>
    <t>Volumen tratado / Volumen facturado  (Agua Potable)</t>
  </si>
  <si>
    <t>Volumen Tratado Facturado / Volumen Tratado TOTAL</t>
  </si>
  <si>
    <t>Eficiencia Cobranza Agua Tratada (incluyendo SP)</t>
  </si>
  <si>
    <t>Costo y consumo de Energía únicamente de Producción y Distribución del Volumen de Agua , Saneamiento y Alcantarillado</t>
  </si>
  <si>
    <t>Pago Electricidad Mensual 2023</t>
  </si>
  <si>
    <t>Pago Electricidad Menusal 2022</t>
  </si>
  <si>
    <t>Costo por M3 alumbrado 2023</t>
  </si>
  <si>
    <t>KWH</t>
  </si>
  <si>
    <t>Consumo en KWH</t>
  </si>
  <si>
    <t>KWH por m3</t>
  </si>
  <si>
    <t>Costo Promedio Kwh</t>
  </si>
  <si>
    <t>Datos Comerciales</t>
  </si>
  <si>
    <t>Cortes efectivos del mes 2023</t>
  </si>
  <si>
    <t>Cortes acumulados en 2023</t>
  </si>
  <si>
    <t>Reconexiones del mes 2023 (independientemente del mes en que se hizo el corte)</t>
  </si>
  <si>
    <t>Reconexiones acumulado 2023</t>
  </si>
  <si>
    <t>Eficiencia de corte</t>
  </si>
  <si>
    <t>Importe de multas cobradas en el mes 2023</t>
  </si>
  <si>
    <t>Importe de multas cobradas acumuladas 2023</t>
  </si>
  <si>
    <t># de usuarios con servicio continuo</t>
  </si>
  <si>
    <t>% de usuarios con servicio continuo</t>
  </si>
  <si>
    <t># de tomas (total tomas)</t>
  </si>
  <si>
    <t># de tomas con medidor</t>
  </si>
  <si>
    <t>% de tomas con medidor</t>
  </si>
  <si>
    <t># de tomas sin medidor</t>
  </si>
  <si>
    <t>% de tomas sin medidor</t>
  </si>
  <si>
    <t># de tomas sin medidor y cobrando cuota fija</t>
  </si>
  <si>
    <t>% de tomas sin medidor y cobrando cuota fija</t>
  </si>
  <si>
    <t># de tomas con clave  de medición (estimado, promedio, etc)</t>
  </si>
  <si>
    <t>% de tomas con medidor y cobrando cuota fija.</t>
  </si>
  <si>
    <t>Eventos de pago a tiempo del mes 2023</t>
  </si>
  <si>
    <t>Eventos de pago a tiempo del mes 2022</t>
  </si>
  <si>
    <t>Eficiencia eventos de pago 2023</t>
  </si>
  <si>
    <t>Usuarios con Descuento Social</t>
  </si>
  <si>
    <t>Importe cobrado con Descuento Social</t>
  </si>
  <si>
    <t>Importe de IVA recuperado en el mes (ya depositado)</t>
  </si>
  <si>
    <t>importe de IVA recuperado acumulado en el año 2023</t>
  </si>
  <si>
    <t xml:space="preserve">Importe de IVA por recuperar </t>
  </si>
  <si>
    <t># de medidores nuevos instalados en usuarios en el mes</t>
  </si>
  <si>
    <t># de medidores nuevos instalados en usuarios acumulado</t>
  </si>
  <si>
    <t># de comités de agua en su jurisdicción</t>
  </si>
  <si>
    <t>Cualquier empleado de planta o eventual, por honorarios o de cualquier otro tipo, anotarlo en alguna de estas categorías</t>
  </si>
  <si>
    <t>Número de empleados sindicalizados activos</t>
  </si>
  <si>
    <t>Al cierre del mes 2023</t>
  </si>
  <si>
    <t>Septiembre 2022</t>
  </si>
  <si>
    <t>Reducción en número</t>
  </si>
  <si>
    <t>Reducción en porcentaje</t>
  </si>
  <si>
    <t>Número de empleados de confianza activos</t>
  </si>
  <si>
    <t>Al cierre del mes</t>
  </si>
  <si>
    <t>Número de empleados sindicalizados pensionados o jubilados</t>
  </si>
  <si>
    <t>Septiembre 2021</t>
  </si>
  <si>
    <t>Número de empleados de confianza pensionados o jubilados</t>
  </si>
  <si>
    <t>Subtotal Empleados Activos 2023</t>
  </si>
  <si>
    <t>Subtotal Empleados Activos 2022</t>
  </si>
  <si>
    <t>Subtotal emp. pensionados o jubilados 2023</t>
  </si>
  <si>
    <t>Subtotal emp. pensionados o jubilados 2022</t>
  </si>
  <si>
    <t>Gran Total de 2023</t>
  </si>
  <si>
    <t>Gran Total de 2022</t>
  </si>
  <si>
    <t xml:space="preserve">Número de empleados cada mil tomas </t>
  </si>
  <si>
    <t>Con Pensionados y jubilados</t>
  </si>
  <si>
    <t>Sin pensionados y jubilados</t>
  </si>
  <si>
    <t>Gasto de Inversión Recursos Propios</t>
  </si>
  <si>
    <t>Mensual PIGOO</t>
  </si>
  <si>
    <t xml:space="preserve">Acumulado en el año </t>
  </si>
  <si>
    <t xml:space="preserve">$ </t>
  </si>
  <si>
    <t xml:space="preserve">Saldo en bancos privisionado para: </t>
  </si>
  <si>
    <t>Aguinaldos al cierre de mes</t>
  </si>
  <si>
    <t>DFEA al cierre de mes</t>
  </si>
  <si>
    <t>Inversión en bancos al cierre de mes</t>
  </si>
  <si>
    <r>
      <t>M</t>
    </r>
    <r>
      <rPr>
        <b/>
        <vertAlign val="superscript"/>
        <sz val="20"/>
        <rFont val="Calibri"/>
        <family val="2"/>
        <scheme val="minor"/>
      </rPr>
      <t>3</t>
    </r>
  </si>
  <si>
    <t>IVAN ANAYA ESTRADA</t>
  </si>
  <si>
    <t>DIRECTOR FINANCIERO</t>
  </si>
  <si>
    <t>SAUL DOMINGUEZ OROZCO</t>
  </si>
  <si>
    <t>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</si>
</sst>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  <numFmt numFmtId="166" formatCode="_(* #,##0.00_);_(* \(#,##0.00\);_(* &quot;-&quot;??_);_(@_)"/>
    <numFmt numFmtId="167" formatCode="_(* #,##0_);_(* \(#,##0\);_(* &quot;-&quot;??_);_(@_)"/>
    <numFmt numFmtId="168" formatCode="#,##0.00_ ;\-#,##0.00\ "/>
    <numFmt numFmtId="169" formatCode="_(&quot;$&quot;* #,##0.00_);_(&quot;$&quot;* \(#,##0.00\);_(&quot;$&quot;* &quot;-&quot;??_);_(@_)"/>
    <numFmt numFmtId="170" formatCode="_(&quot;$&quot;* #,##0_);_(&quot;$&quot;* \(#,##0\);_(&quot;$&quot;* &quot;-&quot;_);_(@_)"/>
    <numFmt numFmtId="171" formatCode="_([$€]* #,##0.00_);_([$€]* \(#,##0.00\);_([$€]* &quot;-&quot;??_);_(@_)"/>
    <numFmt numFmtId="172" formatCode="_(* #,##0_);_(* \(#,##0\);_(* &quot;-&quot;_);_(@_)"/>
  </numFmts>
  <fonts count="28" x14ac:knownFonts="1">
    <font>
      <sz val="8"/>
      <color rgb="FF000000"/>
      <name val="Tahom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</font>
    <font>
      <b/>
      <sz val="11"/>
      <name val="Calibri"/>
      <family val="2"/>
      <scheme val="minor"/>
    </font>
    <font>
      <sz val="8"/>
      <color rgb="FF000000"/>
      <name val="Tahoma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7.5"/>
      <color indexed="12"/>
      <name val="Arial"/>
      <family val="2"/>
    </font>
    <font>
      <sz val="11"/>
      <color indexed="0"/>
      <name val="Arial"/>
      <family val="2"/>
    </font>
    <font>
      <sz val="9"/>
      <name val="Arial"/>
      <family val="2"/>
    </font>
    <font>
      <sz val="28"/>
      <name val="Calibri"/>
      <family val="2"/>
      <scheme val="minor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vertAlign val="superscript"/>
      <sz val="20"/>
      <name val="Calibri"/>
      <family val="2"/>
      <scheme val="minor"/>
    </font>
    <font>
      <sz val="8"/>
      <name val="Tahoma"/>
      <family val="2"/>
    </font>
    <font>
      <sz val="8"/>
      <name val="Tahoma"/>
    </font>
    <font>
      <b/>
      <sz val="2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2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226">
    <xf numFmtId="0" fontId="0" fillId="0" borderId="0"/>
    <xf numFmtId="43" fontId="5" fillId="0" borderId="0" applyFont="0" applyFill="0" applyBorder="0" applyAlignment="0" applyProtection="0"/>
    <xf numFmtId="0" fontId="2" fillId="0" borderId="0"/>
    <xf numFmtId="0" fontId="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171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72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 applyNumberFormat="0" applyFill="0" applyBorder="0" applyAlignment="0" applyProtection="0">
      <alignment horizontal="left" vertical="top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" fontId="17" fillId="0" borderId="0" applyBorder="0" applyAlignment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227">
    <xf numFmtId="0" fontId="0" fillId="0" borderId="0" xfId="0"/>
    <xf numFmtId="0" fontId="4" fillId="0" borderId="5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164" fontId="4" fillId="0" borderId="9" xfId="1" applyNumberFormat="1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165" fontId="4" fillId="0" borderId="5" xfId="2" applyNumberFormat="1" applyFont="1" applyFill="1" applyBorder="1" applyAlignment="1">
      <alignment vertical="center" wrapText="1"/>
    </xf>
    <xf numFmtId="0" fontId="19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3" fontId="6" fillId="0" borderId="7" xfId="2" applyNumberFormat="1" applyFont="1" applyFill="1" applyBorder="1" applyAlignment="1">
      <alignment vertical="center"/>
    </xf>
    <xf numFmtId="3" fontId="22" fillId="0" borderId="7" xfId="3" applyNumberFormat="1" applyFont="1" applyFill="1" applyBorder="1" applyAlignment="1">
      <alignment vertical="center"/>
    </xf>
    <xf numFmtId="3" fontId="22" fillId="0" borderId="10" xfId="3" applyNumberFormat="1" applyFont="1" applyFill="1" applyBorder="1" applyAlignment="1">
      <alignment vertical="center"/>
    </xf>
    <xf numFmtId="3" fontId="22" fillId="0" borderId="10" xfId="3" applyNumberFormat="1" applyFont="1" applyFill="1" applyBorder="1"/>
    <xf numFmtId="0" fontId="22" fillId="0" borderId="10" xfId="3" applyFont="1" applyFill="1" applyBorder="1"/>
    <xf numFmtId="164" fontId="22" fillId="0" borderId="10" xfId="1" applyNumberFormat="1" applyFont="1" applyFill="1" applyBorder="1"/>
    <xf numFmtId="164" fontId="22" fillId="0" borderId="10" xfId="3" applyNumberFormat="1" applyFont="1" applyFill="1" applyBorder="1" applyAlignment="1">
      <alignment vertical="center"/>
    </xf>
    <xf numFmtId="0" fontId="23" fillId="0" borderId="7" xfId="0" applyFont="1" applyFill="1" applyBorder="1" applyAlignment="1">
      <alignment vertical="center" wrapText="1"/>
    </xf>
    <xf numFmtId="9" fontId="23" fillId="0" borderId="10" xfId="4" applyFont="1" applyFill="1" applyBorder="1" applyAlignment="1">
      <alignment vertical="center"/>
    </xf>
    <xf numFmtId="3" fontId="6" fillId="0" borderId="5" xfId="2" applyNumberFormat="1" applyFont="1" applyFill="1" applyBorder="1" applyAlignment="1">
      <alignment vertical="center"/>
    </xf>
    <xf numFmtId="164" fontId="22" fillId="0" borderId="10" xfId="1" applyNumberFormat="1" applyFont="1" applyFill="1" applyBorder="1" applyAlignment="1">
      <alignment vertical="center"/>
    </xf>
    <xf numFmtId="3" fontId="6" fillId="0" borderId="3" xfId="2" applyNumberFormat="1" applyFont="1" applyFill="1" applyBorder="1" applyAlignment="1">
      <alignment vertical="center"/>
    </xf>
    <xf numFmtId="3" fontId="6" fillId="0" borderId="10" xfId="2" applyNumberFormat="1" applyFont="1" applyFill="1" applyBorder="1" applyAlignment="1">
      <alignment vertical="center"/>
    </xf>
    <xf numFmtId="9" fontId="23" fillId="0" borderId="10" xfId="5" applyFont="1" applyFill="1" applyBorder="1" applyAlignment="1">
      <alignment vertical="center"/>
    </xf>
    <xf numFmtId="0" fontId="6" fillId="0" borderId="5" xfId="2" applyFont="1" applyFill="1" applyBorder="1" applyAlignment="1">
      <alignment vertical="center"/>
    </xf>
    <xf numFmtId="9" fontId="7" fillId="0" borderId="3" xfId="4" applyFont="1" applyFill="1" applyBorder="1" applyAlignment="1">
      <alignment vertical="center"/>
    </xf>
    <xf numFmtId="0" fontId="6" fillId="0" borderId="7" xfId="2" applyFont="1" applyFill="1" applyBorder="1" applyAlignment="1">
      <alignment vertical="center"/>
    </xf>
    <xf numFmtId="9" fontId="7" fillId="0" borderId="10" xfId="4" applyFont="1" applyFill="1" applyBorder="1" applyAlignment="1">
      <alignment vertical="center"/>
    </xf>
    <xf numFmtId="0" fontId="6" fillId="0" borderId="8" xfId="2" applyFont="1" applyFill="1" applyBorder="1" applyAlignment="1">
      <alignment vertical="center"/>
    </xf>
    <xf numFmtId="43" fontId="6" fillId="0" borderId="5" xfId="2" applyNumberFormat="1" applyFont="1" applyFill="1" applyBorder="1" applyAlignment="1">
      <alignment vertical="center"/>
    </xf>
    <xf numFmtId="164" fontId="6" fillId="0" borderId="5" xfId="2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7" xfId="3" applyFont="1" applyFill="1" applyBorder="1" applyAlignment="1">
      <alignment vertical="center"/>
    </xf>
    <xf numFmtId="0" fontId="4" fillId="0" borderId="9" xfId="3" applyFont="1" applyFill="1" applyBorder="1" applyAlignment="1">
      <alignment vertical="center"/>
    </xf>
    <xf numFmtId="164" fontId="4" fillId="0" borderId="9" xfId="1" applyNumberFormat="1" applyFont="1" applyFill="1" applyBorder="1" applyAlignment="1">
      <alignment vertical="center"/>
    </xf>
    <xf numFmtId="0" fontId="22" fillId="0" borderId="7" xfId="3" applyFont="1" applyFill="1" applyBorder="1" applyAlignment="1">
      <alignment vertical="center"/>
    </xf>
    <xf numFmtId="9" fontId="23" fillId="0" borderId="7" xfId="4" applyFont="1" applyFill="1" applyBorder="1" applyAlignment="1">
      <alignment vertical="center"/>
    </xf>
    <xf numFmtId="0" fontId="4" fillId="0" borderId="8" xfId="3" applyFont="1" applyFill="1" applyBorder="1" applyAlignment="1">
      <alignment vertical="center"/>
    </xf>
    <xf numFmtId="43" fontId="4" fillId="0" borderId="6" xfId="3" applyNumberFormat="1" applyFont="1" applyFill="1" applyBorder="1" applyAlignment="1">
      <alignment vertical="center"/>
    </xf>
    <xf numFmtId="2" fontId="4" fillId="0" borderId="9" xfId="3" applyNumberFormat="1" applyFont="1" applyFill="1" applyBorder="1" applyAlignment="1">
      <alignment vertical="center"/>
    </xf>
    <xf numFmtId="10" fontId="23" fillId="0" borderId="7" xfId="4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11" xfId="3" applyFont="1" applyFill="1" applyBorder="1" applyAlignment="1">
      <alignment vertical="center"/>
    </xf>
    <xf numFmtId="2" fontId="4" fillId="0" borderId="11" xfId="3" applyNumberFormat="1" applyFont="1" applyFill="1" applyBorder="1" applyAlignment="1">
      <alignment vertical="center"/>
    </xf>
    <xf numFmtId="9" fontId="7" fillId="0" borderId="12" xfId="4" applyFont="1" applyFill="1" applyBorder="1" applyAlignment="1">
      <alignment vertical="center"/>
    </xf>
    <xf numFmtId="165" fontId="22" fillId="0" borderId="10" xfId="3" applyNumberFormat="1" applyFont="1" applyFill="1" applyBorder="1" applyAlignment="1">
      <alignment vertical="center"/>
    </xf>
    <xf numFmtId="0" fontId="23" fillId="0" borderId="8" xfId="0" applyFont="1" applyFill="1" applyBorder="1" applyAlignment="1">
      <alignment vertical="center" wrapText="1"/>
    </xf>
    <xf numFmtId="3" fontId="6" fillId="0" borderId="5" xfId="2" applyNumberFormat="1" applyFont="1" applyFill="1" applyBorder="1"/>
    <xf numFmtId="3" fontId="22" fillId="0" borderId="3" xfId="3" applyNumberFormat="1" applyFont="1" applyFill="1" applyBorder="1" applyAlignment="1">
      <alignment vertical="center"/>
    </xf>
    <xf numFmtId="3" fontId="22" fillId="0" borderId="7" xfId="3" applyNumberFormat="1" applyFont="1" applyFill="1" applyBorder="1"/>
    <xf numFmtId="9" fontId="4" fillId="0" borderId="5" xfId="4" applyFont="1" applyFill="1" applyBorder="1" applyAlignment="1">
      <alignment vertical="center"/>
    </xf>
    <xf numFmtId="9" fontId="4" fillId="0" borderId="7" xfId="4" applyFont="1" applyFill="1" applyBorder="1" applyAlignment="1">
      <alignment vertical="center"/>
    </xf>
    <xf numFmtId="9" fontId="4" fillId="0" borderId="8" xfId="4" applyFont="1" applyFill="1" applyBorder="1" applyAlignment="1">
      <alignment vertical="center"/>
    </xf>
    <xf numFmtId="0" fontId="6" fillId="0" borderId="13" xfId="2" applyFont="1" applyFill="1" applyBorder="1" applyAlignment="1">
      <alignment vertical="center"/>
    </xf>
    <xf numFmtId="0" fontId="4" fillId="0" borderId="14" xfId="2" applyFont="1" applyFill="1" applyBorder="1" applyAlignment="1">
      <alignment horizontal="center" vertical="center" wrapText="1"/>
    </xf>
    <xf numFmtId="164" fontId="4" fillId="0" borderId="15" xfId="1" applyNumberFormat="1" applyFont="1" applyFill="1" applyBorder="1" applyAlignment="1">
      <alignment vertical="center" wrapText="1"/>
    </xf>
    <xf numFmtId="164" fontId="4" fillId="0" borderId="7" xfId="6" applyNumberFormat="1" applyFont="1" applyFill="1" applyBorder="1" applyAlignment="1">
      <alignment vertical="center"/>
    </xf>
    <xf numFmtId="164" fontId="4" fillId="0" borderId="7" xfId="7" applyNumberFormat="1" applyFont="1" applyFill="1" applyBorder="1" applyAlignment="1">
      <alignment vertical="center"/>
    </xf>
    <xf numFmtId="164" fontId="4" fillId="0" borderId="7" xfId="8" applyNumberFormat="1" applyFont="1" applyFill="1" applyBorder="1" applyAlignment="1">
      <alignment vertical="center"/>
    </xf>
    <xf numFmtId="0" fontId="6" fillId="0" borderId="10" xfId="2" applyFont="1" applyFill="1" applyBorder="1" applyAlignment="1">
      <alignment vertical="center"/>
    </xf>
    <xf numFmtId="164" fontId="4" fillId="0" borderId="17" xfId="6" applyNumberFormat="1" applyFont="1" applyFill="1" applyBorder="1" applyAlignment="1">
      <alignment vertical="center"/>
    </xf>
    <xf numFmtId="164" fontId="4" fillId="0" borderId="18" xfId="7" applyNumberFormat="1" applyFont="1" applyFill="1" applyBorder="1" applyAlignment="1">
      <alignment vertical="center"/>
    </xf>
    <xf numFmtId="164" fontId="4" fillId="0" borderId="18" xfId="8" applyNumberFormat="1" applyFont="1" applyFill="1" applyBorder="1" applyAlignment="1">
      <alignment vertical="center"/>
    </xf>
    <xf numFmtId="164" fontId="4" fillId="0" borderId="17" xfId="8" applyNumberFormat="1" applyFont="1" applyFill="1" applyBorder="1" applyAlignment="1">
      <alignment vertical="center"/>
    </xf>
    <xf numFmtId="0" fontId="4" fillId="0" borderId="16" xfId="2" applyFont="1" applyFill="1" applyBorder="1" applyAlignment="1">
      <alignment vertical="center" wrapText="1"/>
    </xf>
    <xf numFmtId="164" fontId="4" fillId="0" borderId="16" xfId="6" applyNumberFormat="1" applyFont="1" applyFill="1" applyBorder="1" applyAlignment="1">
      <alignment vertical="center"/>
    </xf>
    <xf numFmtId="0" fontId="6" fillId="0" borderId="18" xfId="2" applyFont="1" applyFill="1" applyBorder="1" applyAlignment="1">
      <alignment vertical="center"/>
    </xf>
    <xf numFmtId="0" fontId="4" fillId="0" borderId="8" xfId="2" applyFont="1" applyFill="1" applyBorder="1" applyAlignment="1">
      <alignment vertical="center" wrapText="1"/>
    </xf>
    <xf numFmtId="164" fontId="4" fillId="0" borderId="8" xfId="6" applyNumberFormat="1" applyFont="1" applyFill="1" applyBorder="1" applyAlignment="1">
      <alignment vertical="center"/>
    </xf>
    <xf numFmtId="164" fontId="4" fillId="0" borderId="8" xfId="8" applyNumberFormat="1" applyFont="1" applyFill="1" applyBorder="1" applyAlignment="1">
      <alignment vertical="center"/>
    </xf>
    <xf numFmtId="0" fontId="4" fillId="0" borderId="19" xfId="0" applyFont="1" applyFill="1" applyBorder="1"/>
    <xf numFmtId="167" fontId="7" fillId="0" borderId="5" xfId="7" applyNumberFormat="1" applyFont="1" applyFill="1" applyBorder="1"/>
    <xf numFmtId="0" fontId="4" fillId="0" borderId="0" xfId="0" applyFont="1" applyFill="1"/>
    <xf numFmtId="167" fontId="7" fillId="0" borderId="7" xfId="7" applyNumberFormat="1" applyFont="1" applyFill="1" applyBorder="1"/>
    <xf numFmtId="167" fontId="7" fillId="0" borderId="8" xfId="7" applyNumberFormat="1" applyFont="1" applyFill="1" applyBorder="1"/>
    <xf numFmtId="0" fontId="4" fillId="0" borderId="6" xfId="0" applyFont="1" applyFill="1" applyBorder="1"/>
    <xf numFmtId="167" fontId="7" fillId="0" borderId="5" xfId="6" applyNumberFormat="1" applyFont="1" applyFill="1" applyBorder="1"/>
    <xf numFmtId="167" fontId="23" fillId="0" borderId="0" xfId="7" applyNumberFormat="1" applyFont="1" applyFill="1" applyAlignment="1">
      <alignment vertical="center"/>
    </xf>
    <xf numFmtId="167" fontId="7" fillId="0" borderId="7" xfId="6" applyNumberFormat="1" applyFont="1" applyFill="1" applyBorder="1"/>
    <xf numFmtId="167" fontId="7" fillId="0" borderId="7" xfId="8" applyNumberFormat="1" applyFont="1" applyFill="1" applyBorder="1"/>
    <xf numFmtId="167" fontId="7" fillId="0" borderId="5" xfId="8" applyNumberFormat="1" applyFont="1" applyFill="1" applyBorder="1"/>
    <xf numFmtId="167" fontId="7" fillId="0" borderId="9" xfId="8" applyNumberFormat="1" applyFont="1" applyFill="1" applyBorder="1"/>
    <xf numFmtId="0" fontId="23" fillId="0" borderId="9" xfId="0" applyFont="1" applyFill="1" applyBorder="1" applyAlignment="1">
      <alignment vertical="center" wrapText="1"/>
    </xf>
    <xf numFmtId="0" fontId="23" fillId="0" borderId="11" xfId="0" applyFont="1" applyFill="1" applyBorder="1" applyAlignment="1">
      <alignment vertical="center" wrapText="1"/>
    </xf>
    <xf numFmtId="3" fontId="22" fillId="0" borderId="8" xfId="3" applyNumberFormat="1" applyFont="1" applyFill="1" applyBorder="1" applyAlignment="1">
      <alignment vertical="center"/>
    </xf>
    <xf numFmtId="3" fontId="6" fillId="0" borderId="3" xfId="2" applyNumberFormat="1" applyFont="1" applyFill="1" applyBorder="1"/>
    <xf numFmtId="3" fontId="6" fillId="0" borderId="10" xfId="2" applyNumberFormat="1" applyFont="1" applyFill="1" applyBorder="1"/>
    <xf numFmtId="3" fontId="6" fillId="0" borderId="7" xfId="2" applyNumberFormat="1" applyFont="1" applyFill="1" applyBorder="1"/>
    <xf numFmtId="3" fontId="6" fillId="0" borderId="12" xfId="2" applyNumberFormat="1" applyFont="1" applyFill="1" applyBorder="1" applyAlignment="1">
      <alignment vertical="center"/>
    </xf>
    <xf numFmtId="0" fontId="6" fillId="0" borderId="3" xfId="2" applyFont="1" applyFill="1" applyBorder="1"/>
    <xf numFmtId="0" fontId="6" fillId="0" borderId="10" xfId="2" applyFont="1" applyFill="1" applyBorder="1"/>
    <xf numFmtId="0" fontId="6" fillId="0" borderId="3" xfId="2" applyFont="1" applyFill="1" applyBorder="1" applyAlignment="1">
      <alignment vertical="center"/>
    </xf>
    <xf numFmtId="0" fontId="23" fillId="0" borderId="10" xfId="5" applyNumberFormat="1" applyFont="1" applyFill="1" applyBorder="1" applyAlignment="1">
      <alignment vertical="center"/>
    </xf>
    <xf numFmtId="0" fontId="6" fillId="0" borderId="5" xfId="2" applyFont="1" applyFill="1" applyBorder="1"/>
    <xf numFmtId="9" fontId="4" fillId="0" borderId="3" xfId="4" applyFont="1" applyFill="1" applyBorder="1" applyAlignment="1">
      <alignment vertical="center"/>
    </xf>
    <xf numFmtId="9" fontId="4" fillId="0" borderId="10" xfId="4" applyFont="1" applyFill="1" applyBorder="1" applyAlignment="1">
      <alignment vertical="center"/>
    </xf>
    <xf numFmtId="164" fontId="23" fillId="0" borderId="10" xfId="6" applyNumberFormat="1" applyFont="1" applyFill="1" applyBorder="1" applyAlignment="1">
      <alignment vertical="center"/>
    </xf>
    <xf numFmtId="2" fontId="22" fillId="0" borderId="10" xfId="3" applyNumberFormat="1" applyFont="1" applyFill="1" applyBorder="1" applyAlignment="1">
      <alignment vertical="center"/>
    </xf>
    <xf numFmtId="4" fontId="22" fillId="0" borderId="10" xfId="3" applyNumberFormat="1" applyFont="1" applyFill="1" applyBorder="1" applyAlignment="1">
      <alignment vertical="center"/>
    </xf>
    <xf numFmtId="168" fontId="22" fillId="0" borderId="12" xfId="3" applyNumberFormat="1" applyFont="1" applyFill="1" applyBorder="1" applyAlignment="1">
      <alignment vertical="center"/>
    </xf>
    <xf numFmtId="0" fontId="22" fillId="0" borderId="7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9" fontId="9" fillId="0" borderId="5" xfId="5" applyFont="1" applyFill="1" applyBorder="1" applyAlignment="1">
      <alignment vertical="center"/>
    </xf>
    <xf numFmtId="9" fontId="9" fillId="0" borderId="3" xfId="4" applyFont="1" applyFill="1" applyBorder="1" applyAlignment="1">
      <alignment vertical="center"/>
    </xf>
    <xf numFmtId="3" fontId="22" fillId="0" borderId="12" xfId="3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3" fontId="9" fillId="0" borderId="7" xfId="3" applyNumberFormat="1" applyFont="1" applyFill="1" applyBorder="1" applyAlignment="1">
      <alignment vertical="center"/>
    </xf>
    <xf numFmtId="0" fontId="9" fillId="0" borderId="0" xfId="2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0" fontId="23" fillId="0" borderId="20" xfId="0" applyFont="1" applyFill="1" applyBorder="1" applyAlignment="1">
      <alignment vertical="center" wrapText="1"/>
    </xf>
    <xf numFmtId="9" fontId="23" fillId="0" borderId="8" xfId="4" applyFont="1" applyFill="1" applyBorder="1" applyAlignment="1">
      <alignment vertical="center"/>
    </xf>
    <xf numFmtId="167" fontId="23" fillId="0" borderId="7" xfId="7" applyNumberFormat="1" applyFont="1" applyFill="1" applyBorder="1" applyAlignment="1">
      <alignment vertical="center"/>
    </xf>
    <xf numFmtId="0" fontId="23" fillId="0" borderId="7" xfId="4" applyNumberFormat="1" applyFont="1" applyFill="1" applyBorder="1" applyAlignment="1">
      <alignment vertical="center"/>
    </xf>
    <xf numFmtId="167" fontId="23" fillId="0" borderId="7" xfId="6" applyNumberFormat="1" applyFont="1" applyFill="1" applyBorder="1" applyAlignment="1">
      <alignment vertical="center"/>
    </xf>
    <xf numFmtId="9" fontId="23" fillId="0" borderId="12" xfId="5" applyFont="1" applyFill="1" applyBorder="1" applyAlignment="1">
      <alignment vertical="center"/>
    </xf>
    <xf numFmtId="9" fontId="23" fillId="0" borderId="12" xfId="4" applyFont="1" applyFill="1" applyBorder="1" applyAlignment="1">
      <alignment vertical="center"/>
    </xf>
    <xf numFmtId="0" fontId="4" fillId="0" borderId="7" xfId="2" applyFont="1" applyFill="1" applyBorder="1" applyAlignment="1">
      <alignment vertical="center" textRotation="255"/>
    </xf>
    <xf numFmtId="170" fontId="23" fillId="0" borderId="3" xfId="9" applyNumberFormat="1" applyFont="1" applyFill="1" applyBorder="1" applyAlignment="1">
      <alignment vertical="center"/>
    </xf>
    <xf numFmtId="170" fontId="23" fillId="0" borderId="10" xfId="10" applyNumberFormat="1" applyFont="1" applyFill="1" applyBorder="1" applyAlignment="1">
      <alignment vertical="center"/>
    </xf>
    <xf numFmtId="170" fontId="23" fillId="0" borderId="12" xfId="9" applyNumberFormat="1" applyFont="1" applyFill="1" applyBorder="1" applyAlignment="1">
      <alignment vertical="center"/>
    </xf>
    <xf numFmtId="170" fontId="23" fillId="0" borderId="12" xfId="1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3" fontId="23" fillId="0" borderId="7" xfId="6" applyNumberFormat="1" applyFont="1" applyFill="1" applyBorder="1" applyAlignment="1">
      <alignment vertical="center"/>
    </xf>
    <xf numFmtId="0" fontId="23" fillId="0" borderId="0" xfId="0" applyFont="1" applyFill="1" applyAlignment="1">
      <alignment vertical="center" wrapText="1"/>
    </xf>
    <xf numFmtId="164" fontId="23" fillId="0" borderId="7" xfId="6" applyNumberFormat="1" applyFont="1" applyFill="1" applyBorder="1" applyAlignment="1">
      <alignment vertical="center"/>
    </xf>
    <xf numFmtId="0" fontId="4" fillId="0" borderId="8" xfId="2" applyFont="1" applyFill="1" applyBorder="1" applyAlignment="1">
      <alignment vertical="center" textRotation="255"/>
    </xf>
    <xf numFmtId="3" fontId="23" fillId="0" borderId="1" xfId="6" applyNumberFormat="1" applyFont="1" applyFill="1" applyBorder="1" applyAlignment="1">
      <alignment vertical="center"/>
    </xf>
    <xf numFmtId="3" fontId="23" fillId="0" borderId="6" xfId="6" applyNumberFormat="1" applyFont="1" applyFill="1" applyBorder="1" applyAlignment="1">
      <alignment vertical="center"/>
    </xf>
    <xf numFmtId="0" fontId="4" fillId="0" borderId="9" xfId="0" quotePrefix="1" applyFont="1" applyFill="1" applyBorder="1" applyAlignment="1">
      <alignment vertical="center" wrapText="1"/>
    </xf>
    <xf numFmtId="3" fontId="22" fillId="0" borderId="9" xfId="3" applyNumberFormat="1" applyFont="1" applyFill="1" applyBorder="1" applyAlignment="1">
      <alignment vertical="center"/>
    </xf>
    <xf numFmtId="9" fontId="23" fillId="0" borderId="9" xfId="5" applyFont="1" applyFill="1" applyBorder="1" applyAlignment="1">
      <alignment vertical="center"/>
    </xf>
    <xf numFmtId="3" fontId="23" fillId="0" borderId="5" xfId="6" applyNumberFormat="1" applyFont="1" applyFill="1" applyBorder="1" applyAlignment="1">
      <alignment vertical="center"/>
    </xf>
    <xf numFmtId="164" fontId="23" fillId="0" borderId="0" xfId="7" applyNumberFormat="1" applyFont="1" applyFill="1" applyAlignment="1">
      <alignment vertical="center"/>
    </xf>
    <xf numFmtId="9" fontId="23" fillId="0" borderId="11" xfId="5" applyFont="1" applyFill="1" applyBorder="1" applyAlignment="1">
      <alignment vertical="center"/>
    </xf>
    <xf numFmtId="0" fontId="4" fillId="0" borderId="7" xfId="0" quotePrefix="1" applyFont="1" applyFill="1" applyBorder="1" applyAlignment="1">
      <alignment vertical="center" wrapText="1"/>
    </xf>
    <xf numFmtId="9" fontId="23" fillId="0" borderId="9" xfId="4" applyFont="1" applyFill="1" applyBorder="1" applyAlignment="1">
      <alignment vertical="center"/>
    </xf>
    <xf numFmtId="3" fontId="10" fillId="0" borderId="7" xfId="6" applyNumberFormat="1" applyFont="1" applyFill="1" applyBorder="1" applyAlignment="1">
      <alignment vertical="center"/>
    </xf>
    <xf numFmtId="0" fontId="10" fillId="0" borderId="5" xfId="2" applyFont="1" applyFill="1" applyBorder="1" applyAlignment="1">
      <alignment vertical="center" wrapText="1"/>
    </xf>
    <xf numFmtId="4" fontId="22" fillId="0" borderId="5" xfId="3" applyNumberFormat="1" applyFont="1" applyFill="1" applyBorder="1" applyAlignment="1">
      <alignment vertical="center"/>
    </xf>
    <xf numFmtId="0" fontId="10" fillId="0" borderId="7" xfId="2" applyFont="1" applyFill="1" applyBorder="1" applyAlignment="1">
      <alignment vertical="center" wrapText="1"/>
    </xf>
    <xf numFmtId="4" fontId="22" fillId="0" borderId="8" xfId="3" applyNumberFormat="1" applyFont="1" applyFill="1" applyBorder="1" applyAlignment="1">
      <alignment vertical="center"/>
    </xf>
    <xf numFmtId="165" fontId="6" fillId="0" borderId="8" xfId="2" applyNumberFormat="1" applyFont="1" applyFill="1" applyBorder="1" applyAlignment="1">
      <alignment vertical="center" wrapText="1"/>
    </xf>
    <xf numFmtId="165" fontId="4" fillId="0" borderId="7" xfId="2" applyNumberFormat="1" applyFont="1" applyFill="1" applyBorder="1" applyAlignment="1">
      <alignment vertical="center" wrapText="1"/>
    </xf>
    <xf numFmtId="165" fontId="4" fillId="0" borderId="8" xfId="2" applyNumberFormat="1" applyFont="1" applyFill="1" applyBorder="1" applyAlignment="1">
      <alignment vertical="center" wrapText="1"/>
    </xf>
    <xf numFmtId="167" fontId="25" fillId="0" borderId="7" xfId="8" applyNumberFormat="1" applyFont="1" applyFill="1" applyBorder="1"/>
    <xf numFmtId="167" fontId="25" fillId="0" borderId="7" xfId="6" applyNumberFormat="1" applyFont="1" applyFill="1" applyBorder="1"/>
    <xf numFmtId="167" fontId="25" fillId="0" borderId="9" xfId="8" applyNumberFormat="1" applyFont="1" applyFill="1" applyBorder="1"/>
    <xf numFmtId="0" fontId="6" fillId="0" borderId="9" xfId="2" applyFont="1" applyFill="1" applyBorder="1" applyAlignment="1">
      <alignment vertical="center"/>
    </xf>
    <xf numFmtId="0" fontId="6" fillId="0" borderId="11" xfId="2" applyFont="1" applyFill="1" applyBorder="1" applyAlignment="1">
      <alignment vertical="center"/>
    </xf>
    <xf numFmtId="9" fontId="4" fillId="0" borderId="12" xfId="4" applyFont="1" applyFill="1" applyBorder="1" applyAlignment="1">
      <alignment vertical="center"/>
    </xf>
    <xf numFmtId="170" fontId="23" fillId="0" borderId="7" xfId="10" applyNumberFormat="1" applyFont="1" applyFill="1" applyBorder="1" applyAlignment="1">
      <alignment vertical="center"/>
    </xf>
    <xf numFmtId="170" fontId="23" fillId="0" borderId="8" xfId="10" applyNumberFormat="1" applyFont="1" applyFill="1" applyBorder="1" applyAlignment="1">
      <alignment vertical="center"/>
    </xf>
    <xf numFmtId="9" fontId="23" fillId="0" borderId="7" xfId="5" applyFont="1" applyFill="1" applyBorder="1" applyAlignment="1">
      <alignment vertical="center"/>
    </xf>
    <xf numFmtId="9" fontId="23" fillId="0" borderId="8" xfId="5" applyFont="1" applyFill="1" applyBorder="1" applyAlignment="1">
      <alignment vertical="center"/>
    </xf>
    <xf numFmtId="3" fontId="22" fillId="0" borderId="5" xfId="3" applyNumberFormat="1" applyFont="1" applyFill="1" applyBorder="1" applyAlignment="1">
      <alignment vertical="center"/>
    </xf>
    <xf numFmtId="3" fontId="6" fillId="0" borderId="8" xfId="2" applyNumberFormat="1" applyFont="1" applyFill="1" applyBorder="1" applyAlignment="1">
      <alignment vertical="center"/>
    </xf>
    <xf numFmtId="0" fontId="27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165" fontId="4" fillId="0" borderId="0" xfId="2" applyNumberFormat="1" applyFont="1" applyFill="1" applyBorder="1" applyAlignment="1">
      <alignment vertical="center" wrapText="1"/>
    </xf>
    <xf numFmtId="3" fontId="6" fillId="0" borderId="0" xfId="2" applyNumberFormat="1" applyFont="1" applyFill="1" applyBorder="1" applyAlignment="1">
      <alignment vertical="center"/>
    </xf>
    <xf numFmtId="165" fontId="6" fillId="0" borderId="21" xfId="2" applyNumberFormat="1" applyFont="1" applyFill="1" applyBorder="1" applyAlignment="1">
      <alignment horizontal="center" vertical="center" wrapText="1"/>
    </xf>
    <xf numFmtId="165" fontId="6" fillId="0" borderId="0" xfId="2" applyNumberFormat="1" applyFont="1" applyFill="1" applyBorder="1" applyAlignment="1">
      <alignment horizontal="center" vertical="center" wrapText="1"/>
    </xf>
    <xf numFmtId="3" fontId="6" fillId="0" borderId="21" xfId="2" applyNumberFormat="1" applyFont="1" applyFill="1" applyBorder="1" applyAlignment="1">
      <alignment horizontal="center" vertical="center"/>
    </xf>
    <xf numFmtId="3" fontId="6" fillId="0" borderId="0" xfId="2" applyNumberFormat="1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 wrapText="1"/>
    </xf>
    <xf numFmtId="0" fontId="27" fillId="0" borderId="5" xfId="2" applyFont="1" applyFill="1" applyBorder="1" applyAlignment="1">
      <alignment horizontal="center" vertical="center"/>
    </xf>
    <xf numFmtId="0" fontId="27" fillId="0" borderId="7" xfId="2" applyFont="1" applyFill="1" applyBorder="1" applyAlignment="1">
      <alignment horizontal="center" vertical="center"/>
    </xf>
    <xf numFmtId="0" fontId="27" fillId="0" borderId="8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right" vertical="center" wrapText="1"/>
    </xf>
    <xf numFmtId="0" fontId="4" fillId="0" borderId="10" xfId="2" applyFont="1" applyFill="1" applyBorder="1" applyAlignment="1">
      <alignment horizontal="right" vertical="center" wrapText="1"/>
    </xf>
    <xf numFmtId="0" fontId="10" fillId="0" borderId="9" xfId="2" applyFont="1" applyFill="1" applyBorder="1" applyAlignment="1">
      <alignment horizontal="right" vertical="center" wrapText="1"/>
    </xf>
    <xf numFmtId="0" fontId="10" fillId="0" borderId="10" xfId="2" applyFont="1" applyFill="1" applyBorder="1" applyAlignment="1">
      <alignment horizontal="right" vertical="center" wrapText="1"/>
    </xf>
    <xf numFmtId="0" fontId="7" fillId="0" borderId="11" xfId="2" applyFont="1" applyFill="1" applyBorder="1" applyAlignment="1">
      <alignment horizontal="right" vertical="center" wrapText="1"/>
    </xf>
    <xf numFmtId="0" fontId="7" fillId="0" borderId="12" xfId="2" applyFont="1" applyFill="1" applyBorder="1" applyAlignment="1">
      <alignment horizontal="right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26" fillId="0" borderId="10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right" vertical="center" wrapText="1"/>
    </xf>
    <xf numFmtId="0" fontId="4" fillId="0" borderId="3" xfId="2" applyFont="1" applyFill="1" applyBorder="1" applyAlignment="1">
      <alignment horizontal="right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24" fillId="0" borderId="7" xfId="2" applyFont="1" applyFill="1" applyBorder="1" applyAlignment="1">
      <alignment horizontal="center" vertical="center"/>
    </xf>
    <xf numFmtId="0" fontId="24" fillId="0" borderId="8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 textRotation="255" wrapText="1"/>
    </xf>
    <xf numFmtId="0" fontId="4" fillId="0" borderId="7" xfId="2" applyFont="1" applyFill="1" applyBorder="1" applyAlignment="1">
      <alignment horizontal="center" vertical="center" textRotation="255" wrapText="1"/>
    </xf>
    <xf numFmtId="0" fontId="4" fillId="0" borderId="8" xfId="2" applyFont="1" applyFill="1" applyBorder="1" applyAlignment="1">
      <alignment horizontal="center" vertical="center" textRotation="255" wrapText="1"/>
    </xf>
    <xf numFmtId="0" fontId="24" fillId="0" borderId="5" xfId="2" applyFont="1" applyFill="1" applyBorder="1" applyAlignment="1">
      <alignment horizontal="center" vertical="center"/>
    </xf>
    <xf numFmtId="0" fontId="20" fillId="0" borderId="5" xfId="2" applyFont="1" applyFill="1" applyBorder="1" applyAlignment="1">
      <alignment horizontal="center" vertical="center"/>
    </xf>
    <xf numFmtId="0" fontId="20" fillId="0" borderId="8" xfId="2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 wrapText="1"/>
    </xf>
    <xf numFmtId="0" fontId="4" fillId="0" borderId="17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18" fillId="0" borderId="0" xfId="2" applyFont="1" applyFill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43" fontId="4" fillId="0" borderId="5" xfId="3" applyNumberFormat="1" applyFont="1" applyFill="1" applyBorder="1" applyAlignment="1">
      <alignment vertical="center"/>
    </xf>
    <xf numFmtId="2" fontId="4" fillId="0" borderId="8" xfId="3" applyNumberFormat="1" applyFont="1" applyFill="1" applyBorder="1" applyAlignment="1">
      <alignment vertical="center"/>
    </xf>
  </cellXfs>
  <cellStyles count="226">
    <cellStyle name="Euro" xfId="12"/>
    <cellStyle name="Hipervínculo 2" xfId="13"/>
    <cellStyle name="Hipervínculo_5% DE MZO.2005" xfId="14"/>
    <cellStyle name="Millares" xfId="1" builtinId="3"/>
    <cellStyle name="Millares [0] 2" xfId="15"/>
    <cellStyle name="Millares 10" xfId="16"/>
    <cellStyle name="Millares 2" xfId="8"/>
    <cellStyle name="Millares 2 2" xfId="6"/>
    <cellStyle name="Millares 2 2 2" xfId="17"/>
    <cellStyle name="Millares 2 2 3" xfId="18"/>
    <cellStyle name="Millares 2 3" xfId="19"/>
    <cellStyle name="Millares 2 3 2" xfId="20"/>
    <cellStyle name="Millares 3" xfId="21"/>
    <cellStyle name="Millares 4" xfId="22"/>
    <cellStyle name="Millares 5" xfId="7"/>
    <cellStyle name="Millares 5 2" xfId="23"/>
    <cellStyle name="Millares 6" xfId="24"/>
    <cellStyle name="Millares 6 2" xfId="25"/>
    <cellStyle name="Millares 6 2 2" xfId="26"/>
    <cellStyle name="Millares 7" xfId="27"/>
    <cellStyle name="Millares 8" xfId="28"/>
    <cellStyle name="Millares 8 2" xfId="29"/>
    <cellStyle name="Millares 9" xfId="30"/>
    <cellStyle name="Moneda [0] 2" xfId="31"/>
    <cellStyle name="Moneda 2" xfId="10"/>
    <cellStyle name="Moneda 2 2" xfId="32"/>
    <cellStyle name="Moneda 3" xfId="33"/>
    <cellStyle name="Moneda 4" xfId="9"/>
    <cellStyle name="Normal" xfId="0" builtinId="0"/>
    <cellStyle name="Normal 10" xfId="34"/>
    <cellStyle name="Normal 100" xfId="35"/>
    <cellStyle name="Normal 101" xfId="36"/>
    <cellStyle name="Normal 102" xfId="37"/>
    <cellStyle name="Normal 103" xfId="38"/>
    <cellStyle name="Normal 104" xfId="39"/>
    <cellStyle name="Normal 105" xfId="40"/>
    <cellStyle name="Normal 106" xfId="41"/>
    <cellStyle name="Normal 107" xfId="11"/>
    <cellStyle name="Normal 108" xfId="42"/>
    <cellStyle name="Normal 109" xfId="43"/>
    <cellStyle name="Normal 11" xfId="44"/>
    <cellStyle name="Normal 11 2" xfId="45"/>
    <cellStyle name="Normal 110" xfId="46"/>
    <cellStyle name="Normal 111" xfId="47"/>
    <cellStyle name="Normal 112" xfId="48"/>
    <cellStyle name="Normal 113" xfId="49"/>
    <cellStyle name="Normal 114" xfId="50"/>
    <cellStyle name="Normal 115" xfId="51"/>
    <cellStyle name="Normal 116" xfId="52"/>
    <cellStyle name="Normal 117" xfId="53"/>
    <cellStyle name="Normal 118" xfId="54"/>
    <cellStyle name="Normal 119" xfId="55"/>
    <cellStyle name="Normal 12" xfId="56"/>
    <cellStyle name="Normal 120" xfId="57"/>
    <cellStyle name="Normal 121" xfId="58"/>
    <cellStyle name="Normal 122" xfId="59"/>
    <cellStyle name="Normal 123" xfId="60"/>
    <cellStyle name="Normal 124" xfId="61"/>
    <cellStyle name="Normal 125" xfId="62"/>
    <cellStyle name="Normal 126" xfId="63"/>
    <cellStyle name="Normal 127" xfId="64"/>
    <cellStyle name="Normal 128" xfId="65"/>
    <cellStyle name="Normal 129" xfId="66"/>
    <cellStyle name="Normal 13" xfId="67"/>
    <cellStyle name="Normal 130" xfId="68"/>
    <cellStyle name="Normal 131" xfId="69"/>
    <cellStyle name="Normal 132" xfId="70"/>
    <cellStyle name="Normal 133" xfId="71"/>
    <cellStyle name="Normal 134" xfId="72"/>
    <cellStyle name="Normal 135" xfId="73"/>
    <cellStyle name="Normal 136" xfId="74"/>
    <cellStyle name="Normal 137" xfId="75"/>
    <cellStyle name="Normal 138" xfId="76"/>
    <cellStyle name="Normal 138 2" xfId="77"/>
    <cellStyle name="Normal 138 3" xfId="78"/>
    <cellStyle name="Normal 138 3 2" xfId="79"/>
    <cellStyle name="Normal 139" xfId="80"/>
    <cellStyle name="Normal 14" xfId="81"/>
    <cellStyle name="Normal 14 2" xfId="82"/>
    <cellStyle name="Normal 140" xfId="83"/>
    <cellStyle name="Normal 140 2" xfId="84"/>
    <cellStyle name="Normal 141" xfId="85"/>
    <cellStyle name="Normal 142" xfId="86"/>
    <cellStyle name="Normal 143" xfId="87"/>
    <cellStyle name="Normal 144" xfId="88"/>
    <cellStyle name="Normal 145" xfId="89"/>
    <cellStyle name="Normal 146" xfId="90"/>
    <cellStyle name="Normal 147" xfId="91"/>
    <cellStyle name="Normal 148" xfId="92"/>
    <cellStyle name="Normal 149" xfId="93"/>
    <cellStyle name="Normal 15" xfId="94"/>
    <cellStyle name="Normal 15 2" xfId="95"/>
    <cellStyle name="Normal 150" xfId="96"/>
    <cellStyle name="Normal 151" xfId="97"/>
    <cellStyle name="Normal 152" xfId="98"/>
    <cellStyle name="Normal 153" xfId="99"/>
    <cellStyle name="Normal 154" xfId="100"/>
    <cellStyle name="Normal 155" xfId="101"/>
    <cellStyle name="Normal 156" xfId="102"/>
    <cellStyle name="Normal 157" xfId="103"/>
    <cellStyle name="Normal 158" xfId="104"/>
    <cellStyle name="Normal 159" xfId="105"/>
    <cellStyle name="Normal 16" xfId="106"/>
    <cellStyle name="Normal 16 2" xfId="107"/>
    <cellStyle name="Normal 160" xfId="108"/>
    <cellStyle name="Normal 161" xfId="109"/>
    <cellStyle name="Normal 162" xfId="110"/>
    <cellStyle name="Normal 163" xfId="111"/>
    <cellStyle name="Normal 164" xfId="112"/>
    <cellStyle name="Normal 165" xfId="113"/>
    <cellStyle name="Normal 166" xfId="114"/>
    <cellStyle name="Normal 167" xfId="115"/>
    <cellStyle name="Normal 168" xfId="116"/>
    <cellStyle name="Normal 169" xfId="117"/>
    <cellStyle name="Normal 17" xfId="118"/>
    <cellStyle name="Normal 17 2" xfId="119"/>
    <cellStyle name="Normal 170" xfId="120"/>
    <cellStyle name="Normal 171" xfId="121"/>
    <cellStyle name="Normal 172" xfId="122"/>
    <cellStyle name="Normal 173" xfId="123"/>
    <cellStyle name="Normal 174" xfId="124"/>
    <cellStyle name="Normal 18" xfId="125"/>
    <cellStyle name="Normal 19" xfId="126"/>
    <cellStyle name="Normal 2" xfId="3"/>
    <cellStyle name="Normal 2 2" xfId="127"/>
    <cellStyle name="Normal 2_ALDAMA 03 MAR 2009 MODIF" xfId="128"/>
    <cellStyle name="Normal 20" xfId="129"/>
    <cellStyle name="Normal 21" xfId="130"/>
    <cellStyle name="Normal 22" xfId="131"/>
    <cellStyle name="Normal 23" xfId="132"/>
    <cellStyle name="Normal 24" xfId="133"/>
    <cellStyle name="Normal 25" xfId="134"/>
    <cellStyle name="Normal 26" xfId="135"/>
    <cellStyle name="Normal 27" xfId="136"/>
    <cellStyle name="Normal 28" xfId="137"/>
    <cellStyle name="Normal 29" xfId="138"/>
    <cellStyle name="Normal 3" xfId="139"/>
    <cellStyle name="Normal 3 2" xfId="140"/>
    <cellStyle name="Normal 30" xfId="141"/>
    <cellStyle name="Normal 31" xfId="142"/>
    <cellStyle name="Normal 32" xfId="143"/>
    <cellStyle name="Normal 33" xfId="144"/>
    <cellStyle name="Normal 34" xfId="145"/>
    <cellStyle name="Normal 35" xfId="2"/>
    <cellStyle name="Normal 35 2" xfId="146"/>
    <cellStyle name="Normal 36" xfId="147"/>
    <cellStyle name="Normal 37" xfId="148"/>
    <cellStyle name="Normal 38" xfId="149"/>
    <cellStyle name="Normal 39" xfId="150"/>
    <cellStyle name="Normal 4" xfId="151"/>
    <cellStyle name="Normal 40" xfId="152"/>
    <cellStyle name="Normal 41" xfId="153"/>
    <cellStyle name="Normal 42" xfId="154"/>
    <cellStyle name="Normal 43" xfId="155"/>
    <cellStyle name="Normal 44" xfId="156"/>
    <cellStyle name="Normal 45" xfId="157"/>
    <cellStyle name="Normal 46" xfId="158"/>
    <cellStyle name="Normal 47" xfId="159"/>
    <cellStyle name="Normal 48" xfId="160"/>
    <cellStyle name="Normal 49" xfId="161"/>
    <cellStyle name="Normal 5" xfId="162"/>
    <cellStyle name="Normal 50" xfId="163"/>
    <cellStyle name="Normal 51" xfId="164"/>
    <cellStyle name="Normal 52" xfId="165"/>
    <cellStyle name="Normal 53" xfId="166"/>
    <cellStyle name="Normal 54" xfId="167"/>
    <cellStyle name="Normal 55" xfId="168"/>
    <cellStyle name="Normal 56" xfId="169"/>
    <cellStyle name="Normal 57" xfId="170"/>
    <cellStyle name="Normal 58" xfId="171"/>
    <cellStyle name="Normal 59" xfId="172"/>
    <cellStyle name="Normal 6" xfId="173"/>
    <cellStyle name="Normal 60" xfId="174"/>
    <cellStyle name="Normal 61" xfId="175"/>
    <cellStyle name="Normal 62" xfId="176"/>
    <cellStyle name="Normal 63" xfId="177"/>
    <cellStyle name="Normal 64" xfId="178"/>
    <cellStyle name="Normal 65" xfId="179"/>
    <cellStyle name="Normal 66" xfId="180"/>
    <cellStyle name="Normal 67" xfId="181"/>
    <cellStyle name="Normal 68" xfId="182"/>
    <cellStyle name="Normal 69" xfId="183"/>
    <cellStyle name="Normal 7" xfId="184"/>
    <cellStyle name="Normal 70" xfId="185"/>
    <cellStyle name="Normal 71" xfId="186"/>
    <cellStyle name="Normal 72" xfId="187"/>
    <cellStyle name="Normal 73" xfId="188"/>
    <cellStyle name="Normal 74" xfId="189"/>
    <cellStyle name="Normal 75" xfId="190"/>
    <cellStyle name="Normal 76" xfId="191"/>
    <cellStyle name="Normal 77" xfId="192"/>
    <cellStyle name="Normal 78" xfId="193"/>
    <cellStyle name="Normal 79" xfId="194"/>
    <cellStyle name="Normal 8" xfId="195"/>
    <cellStyle name="Normal 80" xfId="196"/>
    <cellStyle name="Normal 81" xfId="197"/>
    <cellStyle name="Normal 82" xfId="198"/>
    <cellStyle name="Normal 83" xfId="199"/>
    <cellStyle name="Normal 84" xfId="200"/>
    <cellStyle name="Normal 85" xfId="201"/>
    <cellStyle name="Normal 86" xfId="202"/>
    <cellStyle name="Normal 87" xfId="203"/>
    <cellStyle name="Normal 88" xfId="204"/>
    <cellStyle name="Normal 89" xfId="205"/>
    <cellStyle name="Normal 9" xfId="206"/>
    <cellStyle name="Normal 90" xfId="207"/>
    <cellStyle name="Normal 91" xfId="208"/>
    <cellStyle name="Normal 92" xfId="209"/>
    <cellStyle name="Normal 93" xfId="210"/>
    <cellStyle name="Normal 94" xfId="211"/>
    <cellStyle name="Normal 95" xfId="212"/>
    <cellStyle name="Normal 96" xfId="213"/>
    <cellStyle name="Normal 97" xfId="214"/>
    <cellStyle name="Normal 98" xfId="215"/>
    <cellStyle name="Normal 99" xfId="216"/>
    <cellStyle name="Numero" xfId="217"/>
    <cellStyle name="Porcentaje 2" xfId="4"/>
    <cellStyle name="Porcentaje 3" xfId="5"/>
    <cellStyle name="Porcentaje 3 2" xfId="218"/>
    <cellStyle name="Porcentaje 4" xfId="219"/>
    <cellStyle name="Porcentaje 5" xfId="220"/>
    <cellStyle name="Porcentaje 6" xfId="221"/>
    <cellStyle name="Porcentaje 7" xfId="222"/>
    <cellStyle name="Porcentual 2" xfId="223"/>
    <cellStyle name="Porcentual 2 2" xfId="224"/>
    <cellStyle name="Porcentual 3" xfId="2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1581150</xdr:colOff>
      <xdr:row>3</xdr:row>
      <xdr:rowOff>142875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2085975" cy="714375"/>
        </a:xfrm>
        <a:prstGeom prst="rect">
          <a:avLst/>
        </a:prstGeom>
      </xdr:spPr>
    </xdr:pic>
    <xdr:clientData/>
  </xdr:twoCellAnchor>
  <xdr:twoCellAnchor editAs="oneCell">
    <xdr:from>
      <xdr:col>12</xdr:col>
      <xdr:colOff>619125</xdr:colOff>
      <xdr:row>0</xdr:row>
      <xdr:rowOff>0</xdr:rowOff>
    </xdr:from>
    <xdr:to>
      <xdr:col>14</xdr:col>
      <xdr:colOff>545592</xdr:colOff>
      <xdr:row>4</xdr:row>
      <xdr:rowOff>104775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68350" y="0"/>
          <a:ext cx="1877731" cy="8667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ESUPUESTO%202011%20JMAS%20CHIHUAHUAvint.RESUMEN%20PARA%20CAPTURA%20SIST%20CONTA%20ING%20VILLALBAx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%202/Documents/EDOS%20FINANCIEROS%202012-2023/EDOS%20FIN%202023/EDOS%20FIN%20DICIEMBRE%202023/ESTADOS%20FINANCIEROS%20DICIEMBRE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%202/Documents/EDOS%20FINANCIEROS%202012-2023/EDOS%20FIN%202023/EDOS%20FIN%20ENERO%202023/ESTADOS%20FINANCIEROS%20ENERO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Parametros"/>
      <sheetName val="Inflación"/>
      <sheetName val="Efic. Global "/>
      <sheetName val="C.N.A."/>
      <sheetName val="Evaluacion"/>
      <sheetName val="Total ctas."/>
      <sheetName val="Concen."/>
      <sheetName val="Edo. Activ."/>
      <sheetName val="Fac-cob"/>
      <sheetName val="RESUMEN GASTOS"/>
      <sheetName val="Gastos de Admin."/>
      <sheetName val="Gastos de Comer."/>
      <sheetName val="Gastos de Oper."/>
      <sheetName val="Gastos de Saneam."/>
      <sheetName val="Inversiones"/>
      <sheetName val="Creditos"/>
      <sheetName val="Ingresos"/>
      <sheetName val="Serv. Med. Dom"/>
      <sheetName val="Tarifas serv med Dom"/>
      <sheetName val="Serv. Med. Com"/>
      <sheetName val="Tarifas serv med Com"/>
      <sheetName val="Serv. Med. ind"/>
      <sheetName val="Tarifas serv med ind"/>
      <sheetName val="Serv. Med. Esc"/>
      <sheetName val="Serv. Med. Pub"/>
      <sheetName val="Cuota fija"/>
      <sheetName val="Estructura"/>
      <sheetName val="Sueldo(Pl-Ad)"/>
      <sheetName val="Sueldo(Ev-Ad)"/>
      <sheetName val="Sueldo(Pl-Co)"/>
      <sheetName val="Sueldo(Ev-Co)"/>
      <sheetName val="Sueldo(Pl-Op)"/>
      <sheetName val="Sueldo(Ev-Op)"/>
      <sheetName val="Sueldo(Pl-Pt)"/>
      <sheetName val="Sueldo(Ev-Pt)"/>
      <sheetName val="Sueldo(Pensi)"/>
      <sheetName val="C.F.E."/>
      <sheetName val="Personal"/>
      <sheetName val="Activos U"/>
      <sheetName val="Activos $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34">
          <cell r="H234">
            <v>152009798.40846276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Edo de Resultados"/>
      <sheetName val="2. Edo de Situacion Financiera"/>
      <sheetName val="3. Balanza de Comprobacion"/>
      <sheetName val="4. Edo Analitico de Egresos"/>
      <sheetName val="4. Edo Analitico de Ingresos"/>
      <sheetName val="5.-CONC. BANCOS"/>
      <sheetName val="BANAMEX  78-9 "/>
      <sheetName val="BANORTE 1169566075"/>
      <sheetName val="6.- FORMATO 5%"/>
      <sheetName val="7. Acta de Consejo"/>
      <sheetName val="PIGOO"/>
      <sheetName val="INDICADORES"/>
      <sheetName val="graficos"/>
      <sheetName val="INSTRUCTIV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6">
          <cell r="B26">
            <v>24360.92</v>
          </cell>
          <cell r="C26">
            <v>34631.07</v>
          </cell>
          <cell r="D26">
            <v>41015.360000000001</v>
          </cell>
          <cell r="E26">
            <v>42045.69</v>
          </cell>
          <cell r="F26">
            <v>50779.93</v>
          </cell>
          <cell r="G26">
            <v>77188.800000000003</v>
          </cell>
          <cell r="H26">
            <v>74480.72</v>
          </cell>
          <cell r="I26">
            <v>66052.61</v>
          </cell>
          <cell r="J26">
            <v>66889.399999999994</v>
          </cell>
          <cell r="K26">
            <v>76551.02</v>
          </cell>
          <cell r="L26">
            <v>64914.39</v>
          </cell>
          <cell r="M26">
            <v>61041.37</v>
          </cell>
        </row>
        <row r="33">
          <cell r="B33">
            <v>0</v>
          </cell>
          <cell r="C33">
            <v>0</v>
          </cell>
          <cell r="D33"/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7">
          <cell r="B37">
            <v>2295954.79</v>
          </cell>
          <cell r="C37">
            <v>2101410.69</v>
          </cell>
          <cell r="D37">
            <v>1947338.15</v>
          </cell>
          <cell r="E37">
            <v>1980894.01</v>
          </cell>
          <cell r="F37">
            <v>2072894.46</v>
          </cell>
          <cell r="G37">
            <v>1163486.06</v>
          </cell>
          <cell r="H37">
            <v>1611600.07</v>
          </cell>
          <cell r="I37">
            <v>1538649.36</v>
          </cell>
          <cell r="J37">
            <v>634028.86</v>
          </cell>
          <cell r="K37">
            <v>1511596.54</v>
          </cell>
          <cell r="L37">
            <v>1553705.86</v>
          </cell>
          <cell r="M37">
            <v>2628953.7000000002</v>
          </cell>
        </row>
        <row r="42">
          <cell r="B42">
            <v>8533</v>
          </cell>
          <cell r="C42">
            <v>14332</v>
          </cell>
          <cell r="D42">
            <v>13872</v>
          </cell>
          <cell r="E42">
            <v>16590</v>
          </cell>
          <cell r="F42">
            <v>27642</v>
          </cell>
          <cell r="G42">
            <v>30215</v>
          </cell>
          <cell r="H42">
            <v>38773</v>
          </cell>
          <cell r="I42">
            <v>13507</v>
          </cell>
          <cell r="J42">
            <v>35309</v>
          </cell>
          <cell r="K42">
            <v>26079</v>
          </cell>
          <cell r="L42">
            <v>25541</v>
          </cell>
          <cell r="M42">
            <v>22677</v>
          </cell>
        </row>
        <row r="52">
          <cell r="B52">
            <v>64551</v>
          </cell>
          <cell r="C52">
            <v>59490</v>
          </cell>
          <cell r="D52">
            <v>68824</v>
          </cell>
          <cell r="E52">
            <v>68369</v>
          </cell>
          <cell r="F52">
            <v>70983</v>
          </cell>
          <cell r="G52">
            <v>73790</v>
          </cell>
          <cell r="H52">
            <v>76257</v>
          </cell>
          <cell r="I52">
            <v>71677</v>
          </cell>
          <cell r="J52">
            <v>70117</v>
          </cell>
          <cell r="K52">
            <v>88949</v>
          </cell>
          <cell r="L52">
            <v>67017</v>
          </cell>
          <cell r="M52">
            <v>65445</v>
          </cell>
        </row>
        <row r="55">
          <cell r="B55">
            <v>28819</v>
          </cell>
          <cell r="C55">
            <v>28073</v>
          </cell>
          <cell r="D55">
            <v>28011</v>
          </cell>
          <cell r="E55">
            <v>28803</v>
          </cell>
          <cell r="F55">
            <v>31774</v>
          </cell>
          <cell r="G55">
            <v>30730</v>
          </cell>
          <cell r="H55">
            <v>35250</v>
          </cell>
          <cell r="I55">
            <v>33011</v>
          </cell>
          <cell r="J55">
            <v>34149</v>
          </cell>
          <cell r="K55">
            <v>30382</v>
          </cell>
          <cell r="L55">
            <v>29538</v>
          </cell>
          <cell r="M55">
            <v>26932</v>
          </cell>
        </row>
        <row r="56">
          <cell r="B56">
            <v>2410</v>
          </cell>
          <cell r="C56">
            <v>2335</v>
          </cell>
          <cell r="D56">
            <v>2299</v>
          </cell>
          <cell r="E56">
            <v>2146</v>
          </cell>
          <cell r="F56">
            <v>2498</v>
          </cell>
          <cell r="G56">
            <v>2541</v>
          </cell>
          <cell r="H56">
            <v>2894</v>
          </cell>
          <cell r="I56">
            <v>2952</v>
          </cell>
          <cell r="J56">
            <v>2737</v>
          </cell>
          <cell r="K56">
            <v>2527</v>
          </cell>
          <cell r="L56">
            <v>2416</v>
          </cell>
          <cell r="M56">
            <v>2268</v>
          </cell>
        </row>
        <row r="57">
          <cell r="B57">
            <v>481</v>
          </cell>
          <cell r="C57">
            <v>505</v>
          </cell>
          <cell r="D57">
            <v>550</v>
          </cell>
          <cell r="E57">
            <v>476</v>
          </cell>
          <cell r="F57">
            <v>156</v>
          </cell>
          <cell r="G57">
            <v>91</v>
          </cell>
          <cell r="H57">
            <v>170</v>
          </cell>
          <cell r="I57">
            <v>381</v>
          </cell>
          <cell r="J57">
            <v>488</v>
          </cell>
          <cell r="K57">
            <v>440</v>
          </cell>
          <cell r="L57">
            <v>530</v>
          </cell>
          <cell r="M57">
            <v>450</v>
          </cell>
        </row>
        <row r="58">
          <cell r="B58">
            <v>621</v>
          </cell>
          <cell r="C58">
            <v>897</v>
          </cell>
          <cell r="D58">
            <v>1469</v>
          </cell>
          <cell r="E58">
            <v>765</v>
          </cell>
          <cell r="F58">
            <v>922</v>
          </cell>
          <cell r="G58">
            <v>1081</v>
          </cell>
          <cell r="H58">
            <v>766</v>
          </cell>
          <cell r="I58">
            <v>1127</v>
          </cell>
          <cell r="J58">
            <v>1121</v>
          </cell>
          <cell r="K58">
            <v>1049</v>
          </cell>
          <cell r="L58">
            <v>1019</v>
          </cell>
          <cell r="M58">
            <v>741</v>
          </cell>
        </row>
        <row r="59">
          <cell r="B59">
            <v>888</v>
          </cell>
          <cell r="C59">
            <v>623</v>
          </cell>
          <cell r="D59">
            <v>825</v>
          </cell>
          <cell r="E59">
            <v>1198</v>
          </cell>
          <cell r="F59">
            <v>978</v>
          </cell>
          <cell r="G59">
            <v>1257</v>
          </cell>
          <cell r="H59">
            <v>1386</v>
          </cell>
          <cell r="I59">
            <v>1672</v>
          </cell>
          <cell r="J59">
            <v>1824</v>
          </cell>
          <cell r="K59">
            <v>1569</v>
          </cell>
          <cell r="L59">
            <v>1230</v>
          </cell>
          <cell r="M59">
            <v>757</v>
          </cell>
        </row>
        <row r="62">
          <cell r="B62">
            <v>28006</v>
          </cell>
          <cell r="C62">
            <v>25342</v>
          </cell>
          <cell r="D62">
            <v>26672</v>
          </cell>
          <cell r="E62">
            <v>24890</v>
          </cell>
          <cell r="F62">
            <v>29910</v>
          </cell>
          <cell r="G62">
            <v>28909</v>
          </cell>
          <cell r="H62">
            <v>32395</v>
          </cell>
          <cell r="I62">
            <v>30529</v>
          </cell>
          <cell r="J62">
            <v>27357</v>
          </cell>
          <cell r="K62">
            <v>28711</v>
          </cell>
          <cell r="L62">
            <v>27889</v>
          </cell>
          <cell r="M62">
            <v>25863</v>
          </cell>
        </row>
        <row r="63">
          <cell r="B63">
            <v>3936</v>
          </cell>
          <cell r="C63">
            <v>1682</v>
          </cell>
          <cell r="D63">
            <v>3108</v>
          </cell>
          <cell r="E63">
            <v>3747</v>
          </cell>
          <cell r="F63">
            <v>5017</v>
          </cell>
          <cell r="G63">
            <v>3387</v>
          </cell>
          <cell r="H63">
            <v>5056</v>
          </cell>
          <cell r="I63">
            <v>4346</v>
          </cell>
          <cell r="J63">
            <v>3273</v>
          </cell>
          <cell r="K63">
            <v>3976</v>
          </cell>
          <cell r="L63">
            <v>4145</v>
          </cell>
          <cell r="M63">
            <v>3017</v>
          </cell>
        </row>
        <row r="66">
          <cell r="B66">
            <v>54868.35</v>
          </cell>
          <cell r="C66">
            <v>50566.5</v>
          </cell>
          <cell r="D66">
            <v>58500.4</v>
          </cell>
          <cell r="E66">
            <v>58113.65</v>
          </cell>
          <cell r="F66">
            <v>60335.549999999996</v>
          </cell>
          <cell r="G66">
            <v>62721.5</v>
          </cell>
          <cell r="H66">
            <v>64818.45</v>
          </cell>
          <cell r="I66">
            <v>60925.45</v>
          </cell>
          <cell r="J66">
            <v>59599.45</v>
          </cell>
          <cell r="K66">
            <v>75606.649999999994</v>
          </cell>
          <cell r="L66">
            <v>56964.45</v>
          </cell>
          <cell r="M66">
            <v>55628.25</v>
          </cell>
        </row>
        <row r="69">
          <cell r="B69">
            <v>584599.85</v>
          </cell>
          <cell r="C69">
            <v>531397.41</v>
          </cell>
          <cell r="D69">
            <v>532616.35</v>
          </cell>
          <cell r="E69">
            <v>546215.99</v>
          </cell>
          <cell r="F69">
            <v>576379.98</v>
          </cell>
          <cell r="G69">
            <v>571624.42000000004</v>
          </cell>
          <cell r="H69">
            <v>611485.06000000006</v>
          </cell>
          <cell r="I69">
            <v>597484.93000000005</v>
          </cell>
          <cell r="J69">
            <v>621226.09</v>
          </cell>
          <cell r="K69">
            <v>589099.44999999995</v>
          </cell>
          <cell r="L69">
            <v>608535.69999999995</v>
          </cell>
          <cell r="M69">
            <v>565125.32999999996</v>
          </cell>
        </row>
        <row r="70">
          <cell r="B70">
            <v>70032.649999999994</v>
          </cell>
          <cell r="C70">
            <v>59653.31</v>
          </cell>
          <cell r="D70">
            <v>60200.91</v>
          </cell>
          <cell r="E70">
            <v>60128.86</v>
          </cell>
          <cell r="F70">
            <v>64724.91</v>
          </cell>
          <cell r="G70">
            <v>65052.46</v>
          </cell>
          <cell r="H70">
            <v>71264.17</v>
          </cell>
          <cell r="I70">
            <v>71098.62</v>
          </cell>
          <cell r="J70">
            <v>67175.62</v>
          </cell>
          <cell r="K70">
            <v>65487.93</v>
          </cell>
          <cell r="L70">
            <v>63263.87</v>
          </cell>
          <cell r="M70">
            <v>62886.36</v>
          </cell>
        </row>
        <row r="71">
          <cell r="B71">
            <v>12311.2</v>
          </cell>
          <cell r="C71">
            <v>12965.92</v>
          </cell>
          <cell r="D71">
            <v>14505.09</v>
          </cell>
          <cell r="E71">
            <v>11741</v>
          </cell>
          <cell r="F71">
            <v>4499.12</v>
          </cell>
          <cell r="G71">
            <v>3113.82</v>
          </cell>
          <cell r="H71">
            <v>4555.55</v>
          </cell>
          <cell r="I71">
            <v>8935.6299999999992</v>
          </cell>
          <cell r="J71">
            <v>11635.84</v>
          </cell>
          <cell r="K71">
            <v>10200.709999999999</v>
          </cell>
          <cell r="L71">
            <v>12844.41</v>
          </cell>
          <cell r="M71">
            <v>11922.78</v>
          </cell>
        </row>
        <row r="72">
          <cell r="B72">
            <v>7479.41</v>
          </cell>
          <cell r="C72">
            <v>5797.64</v>
          </cell>
          <cell r="D72">
            <v>5871.57</v>
          </cell>
          <cell r="E72">
            <v>5814.58</v>
          </cell>
          <cell r="F72">
            <v>7137.03</v>
          </cell>
          <cell r="G72">
            <v>6959.56</v>
          </cell>
          <cell r="H72">
            <v>7025.04</v>
          </cell>
          <cell r="I72">
            <v>5518.31</v>
          </cell>
          <cell r="J72">
            <v>7509.16</v>
          </cell>
          <cell r="K72">
            <v>7055.32</v>
          </cell>
          <cell r="L72">
            <v>7850.68</v>
          </cell>
          <cell r="M72">
            <v>6758.99</v>
          </cell>
        </row>
        <row r="73">
          <cell r="B73">
            <v>17627.11</v>
          </cell>
          <cell r="C73">
            <v>12079.84</v>
          </cell>
          <cell r="D73">
            <v>14871.02</v>
          </cell>
          <cell r="E73">
            <v>20597.22</v>
          </cell>
          <cell r="F73">
            <v>17336.810000000001</v>
          </cell>
          <cell r="G73">
            <v>21655.4</v>
          </cell>
          <cell r="H73">
            <v>22759.06</v>
          </cell>
          <cell r="I73">
            <v>28700.61</v>
          </cell>
          <cell r="J73">
            <v>31866.639999999999</v>
          </cell>
          <cell r="K73">
            <v>27562.78</v>
          </cell>
          <cell r="L73">
            <v>22176.28</v>
          </cell>
          <cell r="M73">
            <v>16085.39</v>
          </cell>
        </row>
        <row r="79">
          <cell r="B79">
            <v>2737.99</v>
          </cell>
          <cell r="C79">
            <v>3083.78</v>
          </cell>
          <cell r="D79">
            <v>2067.5300000000002</v>
          </cell>
          <cell r="E79">
            <v>2285.29</v>
          </cell>
          <cell r="F79">
            <v>95.27</v>
          </cell>
          <cell r="G79">
            <v>5155.46</v>
          </cell>
          <cell r="H79">
            <v>2453.31</v>
          </cell>
          <cell r="I79">
            <v>1980.08</v>
          </cell>
          <cell r="J79">
            <v>3018.03</v>
          </cell>
          <cell r="K79">
            <v>1208.55</v>
          </cell>
          <cell r="L79">
            <v>88.85</v>
          </cell>
          <cell r="M79">
            <v>1881.73</v>
          </cell>
        </row>
        <row r="80">
          <cell r="B80">
            <v>37310.11</v>
          </cell>
          <cell r="C80">
            <v>1801.02</v>
          </cell>
          <cell r="D80">
            <v>5770.38</v>
          </cell>
          <cell r="E80">
            <v>3490.66</v>
          </cell>
          <cell r="F80">
            <v>34782.839999999997</v>
          </cell>
          <cell r="G80">
            <v>5442.71</v>
          </cell>
          <cell r="H80">
            <v>61344.53</v>
          </cell>
          <cell r="I80">
            <v>4843.59</v>
          </cell>
          <cell r="J80">
            <v>21361.05</v>
          </cell>
          <cell r="K80">
            <v>6597.73</v>
          </cell>
          <cell r="L80">
            <v>52132.47</v>
          </cell>
          <cell r="M80">
            <v>4379.3999999999996</v>
          </cell>
        </row>
        <row r="82">
          <cell r="B82">
            <v>382872.96</v>
          </cell>
          <cell r="C82">
            <v>356516.54</v>
          </cell>
          <cell r="D82">
            <v>395053.86</v>
          </cell>
          <cell r="E82">
            <v>366111.81</v>
          </cell>
          <cell r="F82">
            <v>429820.33</v>
          </cell>
          <cell r="G82">
            <v>429864.4</v>
          </cell>
          <cell r="H82">
            <v>457923.95</v>
          </cell>
          <cell r="I82">
            <v>453835.22</v>
          </cell>
          <cell r="J82">
            <v>397352.91</v>
          </cell>
          <cell r="K82">
            <v>446748.45</v>
          </cell>
          <cell r="L82">
            <v>405151.53</v>
          </cell>
          <cell r="M82">
            <v>397797.68</v>
          </cell>
        </row>
        <row r="83">
          <cell r="B83">
            <v>229009.12</v>
          </cell>
          <cell r="C83">
            <v>118438.66</v>
          </cell>
          <cell r="D83">
            <v>158960.62100000001</v>
          </cell>
          <cell r="E83">
            <v>215309.53</v>
          </cell>
          <cell r="F83">
            <v>285471.35999999999</v>
          </cell>
          <cell r="G83">
            <v>189002.5</v>
          </cell>
          <cell r="H83">
            <v>252172.99</v>
          </cell>
          <cell r="I83">
            <v>207637.2</v>
          </cell>
          <cell r="J83">
            <v>168701.73</v>
          </cell>
          <cell r="K83">
            <v>226983.52</v>
          </cell>
          <cell r="L83">
            <v>237543.7</v>
          </cell>
          <cell r="M83">
            <v>176618.78</v>
          </cell>
        </row>
        <row r="104">
          <cell r="B104">
            <v>918303.67</v>
          </cell>
          <cell r="C104">
            <v>981515.15</v>
          </cell>
          <cell r="D104">
            <v>1022124.05</v>
          </cell>
          <cell r="E104">
            <v>1012436.92</v>
          </cell>
          <cell r="F104">
            <v>961752.28</v>
          </cell>
          <cell r="G104">
            <v>974982.14</v>
          </cell>
          <cell r="H104">
            <v>959776.49</v>
          </cell>
          <cell r="I104">
            <v>966209.33</v>
          </cell>
          <cell r="J104">
            <v>1008977.59</v>
          </cell>
          <cell r="K104">
            <v>1020278.04</v>
          </cell>
          <cell r="L104">
            <v>1018408.17</v>
          </cell>
          <cell r="M104">
            <v>1050663.3799999999</v>
          </cell>
        </row>
        <row r="105">
          <cell r="B105">
            <v>27928.13</v>
          </cell>
          <cell r="C105">
            <v>41706.33</v>
          </cell>
          <cell r="D105">
            <v>46099.82</v>
          </cell>
          <cell r="E105">
            <v>46584.08</v>
          </cell>
          <cell r="F105">
            <v>38026.089999999997</v>
          </cell>
          <cell r="G105">
            <v>41481.699999999997</v>
          </cell>
          <cell r="H105">
            <v>40018.31</v>
          </cell>
          <cell r="I105">
            <v>46224.75</v>
          </cell>
          <cell r="J105">
            <v>56322.68</v>
          </cell>
          <cell r="K105">
            <v>51889.08</v>
          </cell>
          <cell r="L105">
            <v>39199.85</v>
          </cell>
          <cell r="M105">
            <v>48198.94</v>
          </cell>
        </row>
        <row r="106">
          <cell r="B106">
            <v>20035.61</v>
          </cell>
          <cell r="C106">
            <v>23176.03</v>
          </cell>
          <cell r="D106">
            <v>31574.82</v>
          </cell>
          <cell r="E106">
            <v>25305.99</v>
          </cell>
          <cell r="F106">
            <v>32359.58</v>
          </cell>
          <cell r="G106">
            <v>13686.36</v>
          </cell>
          <cell r="H106">
            <v>14005.61</v>
          </cell>
          <cell r="I106">
            <v>14022.39</v>
          </cell>
          <cell r="J106">
            <v>16474.23</v>
          </cell>
          <cell r="K106">
            <v>15224.82</v>
          </cell>
          <cell r="L106">
            <v>18014.34</v>
          </cell>
          <cell r="M106">
            <v>28180.85</v>
          </cell>
        </row>
        <row r="107">
          <cell r="B107">
            <v>1694499.79</v>
          </cell>
          <cell r="C107">
            <v>1698947.38</v>
          </cell>
          <cell r="D107">
            <v>1702797.13</v>
          </cell>
          <cell r="E107">
            <v>1705094.7</v>
          </cell>
          <cell r="F107">
            <v>1710653.68</v>
          </cell>
          <cell r="G107">
            <v>1713479.65</v>
          </cell>
          <cell r="H107">
            <v>1716571.2</v>
          </cell>
          <cell r="I107">
            <v>1721158.17</v>
          </cell>
          <cell r="J107">
            <v>1723486.74</v>
          </cell>
          <cell r="K107">
            <v>1730564.51</v>
          </cell>
          <cell r="L107">
            <v>1736449.62</v>
          </cell>
          <cell r="M107">
            <v>1741735.31</v>
          </cell>
        </row>
        <row r="108">
          <cell r="B108">
            <v>5240.2299999999996</v>
          </cell>
          <cell r="C108">
            <v>20534.400000000001</v>
          </cell>
          <cell r="D108">
            <v>26964.799999999999</v>
          </cell>
          <cell r="E108">
            <v>37732.92</v>
          </cell>
          <cell r="F108">
            <v>20913.45</v>
          </cell>
          <cell r="G108">
            <v>34284.58</v>
          </cell>
          <cell r="H108">
            <v>4026.77</v>
          </cell>
          <cell r="I108">
            <v>12300.98</v>
          </cell>
          <cell r="J108">
            <v>20405.75</v>
          </cell>
          <cell r="K108">
            <v>44684.43</v>
          </cell>
          <cell r="L108">
            <v>18900.900000000001</v>
          </cell>
          <cell r="M108">
            <v>36355.919999999998</v>
          </cell>
        </row>
        <row r="132">
          <cell r="B132">
            <v>2015</v>
          </cell>
          <cell r="C132">
            <v>1892</v>
          </cell>
          <cell r="D132">
            <v>2084</v>
          </cell>
          <cell r="E132">
            <v>1883</v>
          </cell>
          <cell r="F132">
            <v>2408</v>
          </cell>
          <cell r="G132">
            <v>2388</v>
          </cell>
          <cell r="H132">
            <v>2131</v>
          </cell>
          <cell r="I132">
            <v>2136</v>
          </cell>
          <cell r="J132">
            <v>2587</v>
          </cell>
          <cell r="K132">
            <v>2586</v>
          </cell>
          <cell r="L132">
            <v>2580</v>
          </cell>
          <cell r="M132">
            <v>2493</v>
          </cell>
        </row>
        <row r="133">
          <cell r="B133">
            <v>524</v>
          </cell>
          <cell r="C133">
            <v>538</v>
          </cell>
          <cell r="D133">
            <v>546</v>
          </cell>
          <cell r="E133">
            <v>557</v>
          </cell>
          <cell r="F133">
            <v>571</v>
          </cell>
          <cell r="G133">
            <v>584</v>
          </cell>
          <cell r="H133">
            <v>588</v>
          </cell>
          <cell r="I133">
            <v>597</v>
          </cell>
          <cell r="J133">
            <v>603</v>
          </cell>
          <cell r="K133">
            <v>608</v>
          </cell>
          <cell r="L133">
            <v>609</v>
          </cell>
          <cell r="M133">
            <v>609</v>
          </cell>
        </row>
        <row r="141">
          <cell r="B141">
            <v>5</v>
          </cell>
          <cell r="C141">
            <v>5</v>
          </cell>
          <cell r="D141">
            <v>9</v>
          </cell>
          <cell r="E141">
            <v>1</v>
          </cell>
          <cell r="F141">
            <v>6</v>
          </cell>
          <cell r="G141">
            <v>5</v>
          </cell>
          <cell r="H141">
            <v>6</v>
          </cell>
          <cell r="I141">
            <v>5</v>
          </cell>
          <cell r="J141">
            <v>4</v>
          </cell>
          <cell r="K141">
            <v>4</v>
          </cell>
          <cell r="L141">
            <v>5</v>
          </cell>
          <cell r="M141">
            <v>5</v>
          </cell>
        </row>
        <row r="157">
          <cell r="B157">
            <v>5</v>
          </cell>
          <cell r="C157">
            <v>5</v>
          </cell>
          <cell r="D157">
            <v>5</v>
          </cell>
          <cell r="E157">
            <v>5</v>
          </cell>
          <cell r="F157">
            <v>5</v>
          </cell>
          <cell r="G157">
            <v>5</v>
          </cell>
          <cell r="H157">
            <v>5</v>
          </cell>
          <cell r="I157">
            <v>5</v>
          </cell>
          <cell r="J157">
            <v>5</v>
          </cell>
          <cell r="K157">
            <v>5</v>
          </cell>
          <cell r="L157">
            <v>5</v>
          </cell>
          <cell r="M157">
            <v>5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</row>
        <row r="163">
          <cell r="B163">
            <v>6</v>
          </cell>
          <cell r="C163">
            <v>6</v>
          </cell>
          <cell r="D163">
            <v>6</v>
          </cell>
          <cell r="E163">
            <v>6</v>
          </cell>
          <cell r="F163">
            <v>6</v>
          </cell>
          <cell r="G163">
            <v>6</v>
          </cell>
          <cell r="H163">
            <v>6</v>
          </cell>
          <cell r="I163">
            <v>6</v>
          </cell>
          <cell r="J163">
            <v>6</v>
          </cell>
          <cell r="K163">
            <v>6</v>
          </cell>
          <cell r="L163">
            <v>6</v>
          </cell>
          <cell r="M163">
            <v>6</v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7">
          <cell r="B167">
            <v>3</v>
          </cell>
          <cell r="C167">
            <v>3</v>
          </cell>
          <cell r="D167">
            <v>3</v>
          </cell>
          <cell r="E167">
            <v>3</v>
          </cell>
          <cell r="F167">
            <v>3</v>
          </cell>
          <cell r="G167">
            <v>3</v>
          </cell>
          <cell r="H167">
            <v>3</v>
          </cell>
          <cell r="I167">
            <v>3</v>
          </cell>
          <cell r="J167">
            <v>3</v>
          </cell>
          <cell r="K167">
            <v>3</v>
          </cell>
          <cell r="L167">
            <v>3</v>
          </cell>
          <cell r="M167">
            <v>3</v>
          </cell>
        </row>
        <row r="168"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</row>
        <row r="176">
          <cell r="B176">
            <v>2813</v>
          </cell>
          <cell r="C176">
            <v>2825</v>
          </cell>
          <cell r="D176">
            <v>2844</v>
          </cell>
          <cell r="E176">
            <v>2838</v>
          </cell>
          <cell r="F176">
            <v>2826</v>
          </cell>
          <cell r="G176">
            <v>2833</v>
          </cell>
          <cell r="H176">
            <v>2845</v>
          </cell>
          <cell r="I176">
            <v>2852</v>
          </cell>
          <cell r="J176">
            <v>2854</v>
          </cell>
          <cell r="K176">
            <v>2856</v>
          </cell>
          <cell r="L176">
            <v>2852</v>
          </cell>
          <cell r="M176">
            <v>2862</v>
          </cell>
        </row>
        <row r="178">
          <cell r="B178">
            <v>16</v>
          </cell>
          <cell r="C178">
            <v>15</v>
          </cell>
          <cell r="D178">
            <v>8</v>
          </cell>
          <cell r="E178">
            <v>8</v>
          </cell>
          <cell r="F178">
            <v>11</v>
          </cell>
          <cell r="G178">
            <v>16</v>
          </cell>
          <cell r="H178">
            <v>9</v>
          </cell>
          <cell r="I178">
            <v>18</v>
          </cell>
          <cell r="J178">
            <v>19</v>
          </cell>
          <cell r="K178">
            <v>20</v>
          </cell>
          <cell r="L178">
            <v>15</v>
          </cell>
          <cell r="M178">
            <v>15</v>
          </cell>
        </row>
        <row r="179">
          <cell r="B179">
            <v>13</v>
          </cell>
          <cell r="C179">
            <v>8</v>
          </cell>
          <cell r="D179">
            <v>7</v>
          </cell>
          <cell r="E179">
            <v>9</v>
          </cell>
          <cell r="F179">
            <v>7</v>
          </cell>
          <cell r="G179">
            <v>13</v>
          </cell>
          <cell r="H179">
            <v>12</v>
          </cell>
          <cell r="I179">
            <v>10</v>
          </cell>
          <cell r="J179">
            <v>16</v>
          </cell>
          <cell r="K179">
            <v>9</v>
          </cell>
          <cell r="L179">
            <v>10</v>
          </cell>
          <cell r="M179">
            <v>7</v>
          </cell>
        </row>
        <row r="180"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</row>
      </sheetData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-Edo de Resultados"/>
      <sheetName val="2.- Edo de Situación Financiera"/>
      <sheetName val="3.- Balanza de Comprobación"/>
      <sheetName val="4. Edo Analítico de Egresos"/>
      <sheetName val="4. Edo. Analítico de Ingresos"/>
      <sheetName val="5.-CONC. BANCOS"/>
      <sheetName val="BANAMEX  78-9 "/>
      <sheetName val="BANORTE 1169566075"/>
      <sheetName val="6.- FORMATO 5%"/>
      <sheetName val="7. Acta de Consejo"/>
      <sheetName val="PIGOO "/>
      <sheetName val="Hoja1"/>
      <sheetName val="INDICADORES"/>
      <sheetName val="graficos"/>
      <sheetName val="INSTRUCTIVO"/>
      <sheetName val="PIGOO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7">
          <cell r="B47">
            <v>0</v>
          </cell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</row>
      </sheetData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A224"/>
  <sheetViews>
    <sheetView tabSelected="1" zoomScale="70" zoomScaleNormal="70" workbookViewId="0">
      <selection sqref="A1:O4"/>
    </sheetView>
  </sheetViews>
  <sheetFormatPr baseColWidth="10" defaultColWidth="13.33203125" defaultRowHeight="15" x14ac:dyDescent="0.15"/>
  <cols>
    <col min="1" max="1" width="9.1640625" style="24" customWidth="1"/>
    <col min="2" max="2" width="29.5" style="25" customWidth="1"/>
    <col min="3" max="3" width="52.33203125" style="24" customWidth="1"/>
    <col min="4" max="15" width="17.1640625" style="24" customWidth="1"/>
    <col min="16" max="16384" width="13.33203125" style="24"/>
  </cols>
  <sheetData>
    <row r="1" spans="1:15" x14ac:dyDescent="0.15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</row>
    <row r="2" spans="1:15" x14ac:dyDescent="0.15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</row>
    <row r="3" spans="1:15" x14ac:dyDescent="0.15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</row>
    <row r="4" spans="1:15" x14ac:dyDescent="0.15">
      <c r="A4" s="222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</row>
    <row r="5" spans="1:15" ht="15.75" thickBot="1" x14ac:dyDescent="0.2"/>
    <row r="6" spans="1:15" s="28" customFormat="1" ht="15.75" thickBot="1" x14ac:dyDescent="0.2">
      <c r="A6" s="26" t="s">
        <v>1</v>
      </c>
      <c r="B6" s="223" t="s">
        <v>2</v>
      </c>
      <c r="C6" s="224"/>
      <c r="D6" s="26" t="s">
        <v>3</v>
      </c>
      <c r="E6" s="27" t="s">
        <v>4</v>
      </c>
      <c r="F6" s="27" t="s">
        <v>5</v>
      </c>
      <c r="G6" s="27" t="s">
        <v>6</v>
      </c>
      <c r="H6" s="27" t="s">
        <v>7</v>
      </c>
      <c r="I6" s="27" t="s">
        <v>8</v>
      </c>
      <c r="J6" s="27" t="s">
        <v>9</v>
      </c>
      <c r="K6" s="27" t="s">
        <v>10</v>
      </c>
      <c r="L6" s="27" t="s">
        <v>11</v>
      </c>
      <c r="M6" s="27" t="s">
        <v>12</v>
      </c>
      <c r="N6" s="27" t="s">
        <v>13</v>
      </c>
      <c r="O6" s="27" t="s">
        <v>14</v>
      </c>
    </row>
    <row r="7" spans="1:15" ht="15" customHeight="1" x14ac:dyDescent="0.15">
      <c r="A7" s="215" t="s">
        <v>137</v>
      </c>
      <c r="B7" s="188" t="s">
        <v>15</v>
      </c>
      <c r="C7" s="1" t="s">
        <v>16</v>
      </c>
      <c r="D7" s="29">
        <f>[2]PIGOO!B52</f>
        <v>64551</v>
      </c>
      <c r="E7" s="29">
        <f>[2]PIGOO!C52</f>
        <v>59490</v>
      </c>
      <c r="F7" s="29">
        <f>[2]PIGOO!D52</f>
        <v>68824</v>
      </c>
      <c r="G7" s="29">
        <f>[2]PIGOO!E52</f>
        <v>68369</v>
      </c>
      <c r="H7" s="29">
        <f>[2]PIGOO!F52</f>
        <v>70983</v>
      </c>
      <c r="I7" s="29">
        <f>[2]PIGOO!G52</f>
        <v>73790</v>
      </c>
      <c r="J7" s="29">
        <f>[2]PIGOO!H52</f>
        <v>76257</v>
      </c>
      <c r="K7" s="29">
        <f>[2]PIGOO!I52</f>
        <v>71677</v>
      </c>
      <c r="L7" s="29">
        <f>[2]PIGOO!J52</f>
        <v>70117</v>
      </c>
      <c r="M7" s="29">
        <f>[2]PIGOO!K52</f>
        <v>88949</v>
      </c>
      <c r="N7" s="29">
        <f>[2]PIGOO!L52</f>
        <v>67017</v>
      </c>
      <c r="O7" s="29">
        <f>[2]PIGOO!M52</f>
        <v>65445</v>
      </c>
    </row>
    <row r="8" spans="1:15" ht="15.75" thickBot="1" x14ac:dyDescent="0.2">
      <c r="A8" s="216"/>
      <c r="B8" s="184"/>
      <c r="C8" s="4" t="s">
        <v>17</v>
      </c>
      <c r="D8" s="30">
        <v>54547</v>
      </c>
      <c r="E8" s="31">
        <v>49168</v>
      </c>
      <c r="F8" s="31">
        <v>57212</v>
      </c>
      <c r="G8" s="32">
        <v>59063</v>
      </c>
      <c r="H8" s="32">
        <v>63526</v>
      </c>
      <c r="I8" s="33">
        <v>66137</v>
      </c>
      <c r="J8" s="34">
        <v>64779</v>
      </c>
      <c r="K8" s="35">
        <v>62126</v>
      </c>
      <c r="L8" s="31">
        <v>66447</v>
      </c>
      <c r="M8" s="31">
        <v>63053</v>
      </c>
      <c r="N8" s="31">
        <v>61431</v>
      </c>
      <c r="O8" s="31">
        <v>63328</v>
      </c>
    </row>
    <row r="9" spans="1:15" x14ac:dyDescent="0.15">
      <c r="B9" s="184"/>
      <c r="C9" s="36" t="s">
        <v>18</v>
      </c>
      <c r="D9" s="37">
        <f t="shared" ref="D9:O9" si="0">(D7/D8)-1</f>
        <v>0.18340147029167508</v>
      </c>
      <c r="E9" s="37">
        <f t="shared" si="0"/>
        <v>0.20993328994467952</v>
      </c>
      <c r="F9" s="37">
        <f t="shared" si="0"/>
        <v>0.20296441306019708</v>
      </c>
      <c r="G9" s="37">
        <f t="shared" si="0"/>
        <v>0.15756057091580167</v>
      </c>
      <c r="H9" s="37">
        <f t="shared" si="0"/>
        <v>0.11738500771337712</v>
      </c>
      <c r="I9" s="37">
        <f t="shared" si="0"/>
        <v>0.11571435051484036</v>
      </c>
      <c r="J9" s="37">
        <f t="shared" si="0"/>
        <v>0.17718705135923685</v>
      </c>
      <c r="K9" s="37">
        <f t="shared" si="0"/>
        <v>0.15373595596046741</v>
      </c>
      <c r="L9" s="37">
        <f t="shared" si="0"/>
        <v>5.5231989405089665E-2</v>
      </c>
      <c r="M9" s="37">
        <f t="shared" si="0"/>
        <v>0.41070210775062255</v>
      </c>
      <c r="N9" s="37">
        <f t="shared" si="0"/>
        <v>9.0931288763002494E-2</v>
      </c>
      <c r="O9" s="37">
        <f t="shared" si="0"/>
        <v>3.3429130874178981E-2</v>
      </c>
    </row>
    <row r="10" spans="1:15" x14ac:dyDescent="0.15">
      <c r="B10" s="184"/>
      <c r="C10" s="36" t="s">
        <v>19</v>
      </c>
      <c r="D10" s="37">
        <f t="shared" ref="D10:O10" si="1">(D11/D12)-1</f>
        <v>0.18340147029167508</v>
      </c>
      <c r="E10" s="37">
        <f t="shared" si="1"/>
        <v>0.20993328994467952</v>
      </c>
      <c r="F10" s="37">
        <f t="shared" si="1"/>
        <v>0.20296441306019708</v>
      </c>
      <c r="G10" s="37">
        <f t="shared" si="1"/>
        <v>0.15756057091580167</v>
      </c>
      <c r="H10" s="37">
        <f t="shared" si="1"/>
        <v>0.11738500771337712</v>
      </c>
      <c r="I10" s="37">
        <f t="shared" si="1"/>
        <v>0.11571435051484036</v>
      </c>
      <c r="J10" s="37">
        <f t="shared" si="1"/>
        <v>0.17718705135923685</v>
      </c>
      <c r="K10" s="37">
        <f t="shared" si="1"/>
        <v>0.15373595596046741</v>
      </c>
      <c r="L10" s="37">
        <f t="shared" si="1"/>
        <v>5.5231989405089665E-2</v>
      </c>
      <c r="M10" s="37">
        <f t="shared" si="1"/>
        <v>0.41070210775062255</v>
      </c>
      <c r="N10" s="37">
        <f t="shared" si="1"/>
        <v>9.0931288763002494E-2</v>
      </c>
      <c r="O10" s="37">
        <f t="shared" si="1"/>
        <v>3.3429130874178981E-2</v>
      </c>
    </row>
    <row r="11" spans="1:15" x14ac:dyDescent="0.15">
      <c r="B11" s="184"/>
      <c r="C11" s="36" t="s">
        <v>20</v>
      </c>
      <c r="D11" s="31">
        <f t="shared" ref="D11:O12" si="2">+D7</f>
        <v>64551</v>
      </c>
      <c r="E11" s="31">
        <f t="shared" si="2"/>
        <v>59490</v>
      </c>
      <c r="F11" s="31">
        <f t="shared" si="2"/>
        <v>68824</v>
      </c>
      <c r="G11" s="31">
        <f t="shared" si="2"/>
        <v>68369</v>
      </c>
      <c r="H11" s="31">
        <f t="shared" si="2"/>
        <v>70983</v>
      </c>
      <c r="I11" s="31">
        <f t="shared" si="2"/>
        <v>73790</v>
      </c>
      <c r="J11" s="31">
        <f t="shared" si="2"/>
        <v>76257</v>
      </c>
      <c r="K11" s="31">
        <f t="shared" si="2"/>
        <v>71677</v>
      </c>
      <c r="L11" s="31">
        <f t="shared" si="2"/>
        <v>70117</v>
      </c>
      <c r="M11" s="31">
        <f t="shared" si="2"/>
        <v>88949</v>
      </c>
      <c r="N11" s="31">
        <f t="shared" si="2"/>
        <v>67017</v>
      </c>
      <c r="O11" s="31">
        <f t="shared" si="2"/>
        <v>65445</v>
      </c>
    </row>
    <row r="12" spans="1:15" ht="15.75" thickBot="1" x14ac:dyDescent="0.2">
      <c r="B12" s="189"/>
      <c r="C12" s="7" t="s">
        <v>21</v>
      </c>
      <c r="D12" s="31">
        <f t="shared" si="2"/>
        <v>54547</v>
      </c>
      <c r="E12" s="31">
        <f t="shared" si="2"/>
        <v>49168</v>
      </c>
      <c r="F12" s="31">
        <f t="shared" si="2"/>
        <v>57212</v>
      </c>
      <c r="G12" s="31">
        <f t="shared" si="2"/>
        <v>59063</v>
      </c>
      <c r="H12" s="31">
        <f t="shared" si="2"/>
        <v>63526</v>
      </c>
      <c r="I12" s="31">
        <f t="shared" si="2"/>
        <v>66137</v>
      </c>
      <c r="J12" s="31">
        <f t="shared" si="2"/>
        <v>64779</v>
      </c>
      <c r="K12" s="31">
        <f t="shared" si="2"/>
        <v>62126</v>
      </c>
      <c r="L12" s="31">
        <f t="shared" si="2"/>
        <v>66447</v>
      </c>
      <c r="M12" s="31">
        <f t="shared" si="2"/>
        <v>63053</v>
      </c>
      <c r="N12" s="31">
        <f t="shared" si="2"/>
        <v>61431</v>
      </c>
      <c r="O12" s="31">
        <f t="shared" si="2"/>
        <v>63328</v>
      </c>
    </row>
    <row r="13" spans="1:15" x14ac:dyDescent="0.15">
      <c r="A13" s="215" t="s">
        <v>137</v>
      </c>
      <c r="B13" s="188" t="s">
        <v>22</v>
      </c>
      <c r="C13" s="1" t="s">
        <v>16</v>
      </c>
      <c r="D13" s="38">
        <f>[2]PIGOO!B55+[2]PIGOO!B56+[2]PIGOO!B57+[2]PIGOO!B58+[2]PIGOO!B59</f>
        <v>33219</v>
      </c>
      <c r="E13" s="38">
        <f>[2]PIGOO!C55+[2]PIGOO!C56+[2]PIGOO!C57+[2]PIGOO!C58+[2]PIGOO!C59</f>
        <v>32433</v>
      </c>
      <c r="F13" s="38">
        <f>[2]PIGOO!D55+[2]PIGOO!D56+[2]PIGOO!D57+[2]PIGOO!D58+[2]PIGOO!D59</f>
        <v>33154</v>
      </c>
      <c r="G13" s="38">
        <f>[2]PIGOO!E55+[2]PIGOO!E56+[2]PIGOO!E57+[2]PIGOO!E58+[2]PIGOO!E59</f>
        <v>33388</v>
      </c>
      <c r="H13" s="38">
        <f>[2]PIGOO!F55+[2]PIGOO!F56+[2]PIGOO!F57+[2]PIGOO!F58+[2]PIGOO!F59</f>
        <v>36328</v>
      </c>
      <c r="I13" s="38">
        <f>[2]PIGOO!G55+[2]PIGOO!G56+[2]PIGOO!G57+[2]PIGOO!G58+[2]PIGOO!G59</f>
        <v>35700</v>
      </c>
      <c r="J13" s="38">
        <f>[2]PIGOO!H55+[2]PIGOO!H56+[2]PIGOO!H57+[2]PIGOO!H58+[2]PIGOO!H59</f>
        <v>40466</v>
      </c>
      <c r="K13" s="38">
        <f>[2]PIGOO!I55+[2]PIGOO!I56+[2]PIGOO!I57+[2]PIGOO!I58+[2]PIGOO!I59</f>
        <v>39143</v>
      </c>
      <c r="L13" s="38">
        <f>[2]PIGOO!J55+[2]PIGOO!J56+[2]PIGOO!J57+[2]PIGOO!J58+[2]PIGOO!J59</f>
        <v>40319</v>
      </c>
      <c r="M13" s="38">
        <f>[2]PIGOO!K55+[2]PIGOO!K56+[2]PIGOO!K57+[2]PIGOO!K58+[2]PIGOO!K59</f>
        <v>35967</v>
      </c>
      <c r="N13" s="38">
        <f>[2]PIGOO!L55+[2]PIGOO!L56+[2]PIGOO!L57+[2]PIGOO!L58+[2]PIGOO!L59</f>
        <v>34733</v>
      </c>
      <c r="O13" s="38">
        <f>[2]PIGOO!M55+[2]PIGOO!M56+[2]PIGOO!M57+[2]PIGOO!M58+[2]PIGOO!M59</f>
        <v>31148</v>
      </c>
    </row>
    <row r="14" spans="1:15" ht="15.75" thickBot="1" x14ac:dyDescent="0.2">
      <c r="A14" s="216"/>
      <c r="B14" s="184"/>
      <c r="C14" s="4" t="s">
        <v>17</v>
      </c>
      <c r="D14" s="30">
        <v>35406</v>
      </c>
      <c r="E14" s="31">
        <v>32595</v>
      </c>
      <c r="F14" s="31">
        <v>29595</v>
      </c>
      <c r="G14" s="31">
        <v>29491</v>
      </c>
      <c r="H14" s="32">
        <v>37574</v>
      </c>
      <c r="I14" s="31">
        <v>37150</v>
      </c>
      <c r="J14" s="39">
        <v>39390</v>
      </c>
      <c r="K14" s="35">
        <v>34799</v>
      </c>
      <c r="L14" s="31">
        <v>34228</v>
      </c>
      <c r="M14" s="31">
        <v>35666</v>
      </c>
      <c r="N14" s="31">
        <v>32328</v>
      </c>
      <c r="O14" s="31">
        <v>31437</v>
      </c>
    </row>
    <row r="15" spans="1:15" x14ac:dyDescent="0.15">
      <c r="B15" s="184"/>
      <c r="C15" s="36" t="s">
        <v>18</v>
      </c>
      <c r="D15" s="37">
        <f t="shared" ref="D15:O15" si="3">(D13/D14)-1</f>
        <v>-6.1769191662430112E-2</v>
      </c>
      <c r="E15" s="37">
        <f t="shared" si="3"/>
        <v>-4.9700874367234471E-3</v>
      </c>
      <c r="F15" s="37">
        <f t="shared" si="3"/>
        <v>0.12025680013515805</v>
      </c>
      <c r="G15" s="37">
        <f t="shared" si="3"/>
        <v>0.13214200942660481</v>
      </c>
      <c r="H15" s="37">
        <f t="shared" si="3"/>
        <v>-3.3161228509075436E-2</v>
      </c>
      <c r="I15" s="37">
        <f t="shared" si="3"/>
        <v>-3.9030955585464322E-2</v>
      </c>
      <c r="J15" s="37">
        <f t="shared" si="3"/>
        <v>2.7316577811627329E-2</v>
      </c>
      <c r="K15" s="37">
        <f t="shared" si="3"/>
        <v>0.12483117330957794</v>
      </c>
      <c r="L15" s="37">
        <f t="shared" si="3"/>
        <v>0.17795372209886651</v>
      </c>
      <c r="M15" s="37">
        <f t="shared" si="3"/>
        <v>8.4394100824314311E-3</v>
      </c>
      <c r="N15" s="37">
        <f t="shared" si="3"/>
        <v>7.439371442712206E-2</v>
      </c>
      <c r="O15" s="37">
        <f t="shared" si="3"/>
        <v>-9.1929891529090035E-3</v>
      </c>
    </row>
    <row r="16" spans="1:15" x14ac:dyDescent="0.15">
      <c r="B16" s="184"/>
      <c r="C16" s="36" t="s">
        <v>19</v>
      </c>
      <c r="D16" s="37">
        <f t="shared" ref="D16:O16" si="4">(D17/D18)-1</f>
        <v>-6.1769191662430112E-2</v>
      </c>
      <c r="E16" s="37">
        <f t="shared" si="4"/>
        <v>-4.9700874367234471E-3</v>
      </c>
      <c r="F16" s="37">
        <f t="shared" si="4"/>
        <v>0.12025680013515805</v>
      </c>
      <c r="G16" s="37">
        <f t="shared" si="4"/>
        <v>0.13214200942660481</v>
      </c>
      <c r="H16" s="37">
        <f t="shared" si="4"/>
        <v>-3.3161228509075436E-2</v>
      </c>
      <c r="I16" s="37">
        <f t="shared" si="4"/>
        <v>-3.9030955585464322E-2</v>
      </c>
      <c r="J16" s="37">
        <f t="shared" si="4"/>
        <v>2.7316577811627329E-2</v>
      </c>
      <c r="K16" s="37">
        <f t="shared" si="4"/>
        <v>0.12483117330957794</v>
      </c>
      <c r="L16" s="37">
        <f t="shared" si="4"/>
        <v>0.17795372209886651</v>
      </c>
      <c r="M16" s="37">
        <f t="shared" si="4"/>
        <v>8.4394100824314311E-3</v>
      </c>
      <c r="N16" s="37">
        <f t="shared" si="4"/>
        <v>7.439371442712206E-2</v>
      </c>
      <c r="O16" s="37">
        <f t="shared" si="4"/>
        <v>-9.1929891529090035E-3</v>
      </c>
    </row>
    <row r="17" spans="1:15" x14ac:dyDescent="0.15">
      <c r="B17" s="184"/>
      <c r="C17" s="36" t="s">
        <v>20</v>
      </c>
      <c r="D17" s="31">
        <f t="shared" ref="D17:O18" si="5">D13</f>
        <v>33219</v>
      </c>
      <c r="E17" s="31">
        <f t="shared" si="5"/>
        <v>32433</v>
      </c>
      <c r="F17" s="31">
        <f t="shared" si="5"/>
        <v>33154</v>
      </c>
      <c r="G17" s="31">
        <f t="shared" si="5"/>
        <v>33388</v>
      </c>
      <c r="H17" s="31">
        <f t="shared" si="5"/>
        <v>36328</v>
      </c>
      <c r="I17" s="31">
        <f t="shared" si="5"/>
        <v>35700</v>
      </c>
      <c r="J17" s="31">
        <f t="shared" si="5"/>
        <v>40466</v>
      </c>
      <c r="K17" s="31">
        <f t="shared" si="5"/>
        <v>39143</v>
      </c>
      <c r="L17" s="31">
        <f t="shared" si="5"/>
        <v>40319</v>
      </c>
      <c r="M17" s="31">
        <f t="shared" si="5"/>
        <v>35967</v>
      </c>
      <c r="N17" s="31">
        <f t="shared" si="5"/>
        <v>34733</v>
      </c>
      <c r="O17" s="31">
        <f t="shared" si="5"/>
        <v>31148</v>
      </c>
    </row>
    <row r="18" spans="1:15" ht="15.75" thickBot="1" x14ac:dyDescent="0.2">
      <c r="B18" s="189"/>
      <c r="C18" s="7" t="s">
        <v>21</v>
      </c>
      <c r="D18" s="31">
        <f t="shared" si="5"/>
        <v>35406</v>
      </c>
      <c r="E18" s="31">
        <f t="shared" si="5"/>
        <v>32595</v>
      </c>
      <c r="F18" s="31">
        <f t="shared" si="5"/>
        <v>29595</v>
      </c>
      <c r="G18" s="31">
        <f t="shared" si="5"/>
        <v>29491</v>
      </c>
      <c r="H18" s="31">
        <f t="shared" si="5"/>
        <v>37574</v>
      </c>
      <c r="I18" s="31">
        <f t="shared" si="5"/>
        <v>37150</v>
      </c>
      <c r="J18" s="31">
        <f t="shared" si="5"/>
        <v>39390</v>
      </c>
      <c r="K18" s="31">
        <f t="shared" si="5"/>
        <v>34799</v>
      </c>
      <c r="L18" s="31">
        <f t="shared" si="5"/>
        <v>34228</v>
      </c>
      <c r="M18" s="31">
        <f t="shared" si="5"/>
        <v>35666</v>
      </c>
      <c r="N18" s="31">
        <f t="shared" si="5"/>
        <v>32328</v>
      </c>
      <c r="O18" s="31">
        <f t="shared" si="5"/>
        <v>31437</v>
      </c>
    </row>
    <row r="19" spans="1:15" ht="15" customHeight="1" x14ac:dyDescent="0.15">
      <c r="A19" s="215" t="s">
        <v>137</v>
      </c>
      <c r="B19" s="188" t="s">
        <v>23</v>
      </c>
      <c r="C19" s="1" t="s">
        <v>16</v>
      </c>
      <c r="D19" s="38">
        <f>[2]PIGOO!B59</f>
        <v>888</v>
      </c>
      <c r="E19" s="38">
        <f>[2]PIGOO!C59</f>
        <v>623</v>
      </c>
      <c r="F19" s="38">
        <f>[2]PIGOO!D59</f>
        <v>825</v>
      </c>
      <c r="G19" s="38">
        <f>[2]PIGOO!E59</f>
        <v>1198</v>
      </c>
      <c r="H19" s="38">
        <f>[2]PIGOO!F59</f>
        <v>978</v>
      </c>
      <c r="I19" s="38">
        <f>[2]PIGOO!G59</f>
        <v>1257</v>
      </c>
      <c r="J19" s="38">
        <f>[2]PIGOO!H59</f>
        <v>1386</v>
      </c>
      <c r="K19" s="38">
        <f>[2]PIGOO!I59</f>
        <v>1672</v>
      </c>
      <c r="L19" s="38">
        <f>[2]PIGOO!J59</f>
        <v>1824</v>
      </c>
      <c r="M19" s="38">
        <f>[2]PIGOO!K59</f>
        <v>1569</v>
      </c>
      <c r="N19" s="38">
        <f>[2]PIGOO!L59</f>
        <v>1230</v>
      </c>
      <c r="O19" s="38">
        <f>[2]PIGOO!M59</f>
        <v>757</v>
      </c>
    </row>
    <row r="20" spans="1:15" ht="15.75" thickBot="1" x14ac:dyDescent="0.2">
      <c r="A20" s="216"/>
      <c r="B20" s="184"/>
      <c r="C20" s="4" t="s">
        <v>17</v>
      </c>
      <c r="D20" s="30">
        <v>1511</v>
      </c>
      <c r="E20" s="31">
        <v>2048</v>
      </c>
      <c r="F20" s="31">
        <v>1257</v>
      </c>
      <c r="G20" s="31">
        <v>1178</v>
      </c>
      <c r="H20" s="32">
        <v>1316</v>
      </c>
      <c r="I20" s="31">
        <v>1133</v>
      </c>
      <c r="J20" s="39">
        <v>1372</v>
      </c>
      <c r="K20" s="35">
        <v>1145</v>
      </c>
      <c r="L20" s="31">
        <v>717</v>
      </c>
      <c r="M20" s="31">
        <v>761</v>
      </c>
      <c r="N20" s="31">
        <v>711</v>
      </c>
      <c r="O20" s="31">
        <v>779</v>
      </c>
    </row>
    <row r="21" spans="1:15" x14ac:dyDescent="0.15">
      <c r="B21" s="184"/>
      <c r="C21" s="36" t="s">
        <v>18</v>
      </c>
      <c r="D21" s="37">
        <f t="shared" ref="D21:K21" si="6">(D19/D20)-1</f>
        <v>-0.41230972865651883</v>
      </c>
      <c r="E21" s="37">
        <f t="shared" si="6"/>
        <v>-0.69580078125</v>
      </c>
      <c r="F21" s="37">
        <f t="shared" si="6"/>
        <v>-0.34367541766109788</v>
      </c>
      <c r="G21" s="37">
        <f t="shared" si="6"/>
        <v>1.6977928692699429E-2</v>
      </c>
      <c r="H21" s="37">
        <f t="shared" si="6"/>
        <v>-0.25683890577507595</v>
      </c>
      <c r="I21" s="37">
        <f t="shared" si="6"/>
        <v>0.10944395410414831</v>
      </c>
      <c r="J21" s="37">
        <f t="shared" si="6"/>
        <v>1.0204081632652962E-2</v>
      </c>
      <c r="K21" s="37">
        <f t="shared" si="6"/>
        <v>0.46026200873362444</v>
      </c>
      <c r="L21" s="37">
        <f>(L19/L20)-1</f>
        <v>1.5439330543933054</v>
      </c>
      <c r="M21" s="37">
        <f>(M19/M20)-1</f>
        <v>1.0617608409986858</v>
      </c>
      <c r="N21" s="37">
        <f>(N19/N20)-1</f>
        <v>0.72995780590717296</v>
      </c>
      <c r="O21" s="37">
        <f>(O19/O20)-1</f>
        <v>-2.8241335044929428E-2</v>
      </c>
    </row>
    <row r="22" spans="1:15" x14ac:dyDescent="0.15">
      <c r="B22" s="184"/>
      <c r="C22" s="36" t="s">
        <v>19</v>
      </c>
      <c r="D22" s="37">
        <f t="shared" ref="D22:O22" si="7">(D23/D24)-1</f>
        <v>-0.41230972865651883</v>
      </c>
      <c r="E22" s="37">
        <f t="shared" si="7"/>
        <v>-0.69580078125</v>
      </c>
      <c r="F22" s="37">
        <f t="shared" si="7"/>
        <v>-0.34367541766109788</v>
      </c>
      <c r="G22" s="37">
        <f t="shared" si="7"/>
        <v>1.6977928692699429E-2</v>
      </c>
      <c r="H22" s="37">
        <f t="shared" si="7"/>
        <v>-0.25683890577507595</v>
      </c>
      <c r="I22" s="37">
        <f t="shared" si="7"/>
        <v>0.10944395410414831</v>
      </c>
      <c r="J22" s="37">
        <f t="shared" si="7"/>
        <v>1.0204081632652962E-2</v>
      </c>
      <c r="K22" s="37">
        <f t="shared" si="7"/>
        <v>0.46026200873362444</v>
      </c>
      <c r="L22" s="37">
        <f t="shared" si="7"/>
        <v>1.5439330543933054</v>
      </c>
      <c r="M22" s="37">
        <f t="shared" si="7"/>
        <v>1.0617608409986858</v>
      </c>
      <c r="N22" s="37">
        <f t="shared" si="7"/>
        <v>0.72995780590717296</v>
      </c>
      <c r="O22" s="37">
        <f t="shared" si="7"/>
        <v>-2.8241335044929428E-2</v>
      </c>
    </row>
    <row r="23" spans="1:15" x14ac:dyDescent="0.15">
      <c r="B23" s="184"/>
      <c r="C23" s="36" t="s">
        <v>20</v>
      </c>
      <c r="D23" s="31">
        <f t="shared" ref="D23:O24" si="8">D19</f>
        <v>888</v>
      </c>
      <c r="E23" s="31">
        <f t="shared" si="8"/>
        <v>623</v>
      </c>
      <c r="F23" s="31">
        <f t="shared" si="8"/>
        <v>825</v>
      </c>
      <c r="G23" s="31">
        <f t="shared" si="8"/>
        <v>1198</v>
      </c>
      <c r="H23" s="31">
        <f t="shared" si="8"/>
        <v>978</v>
      </c>
      <c r="I23" s="31">
        <f t="shared" si="8"/>
        <v>1257</v>
      </c>
      <c r="J23" s="31">
        <f t="shared" si="8"/>
        <v>1386</v>
      </c>
      <c r="K23" s="31">
        <f t="shared" si="8"/>
        <v>1672</v>
      </c>
      <c r="L23" s="31">
        <f t="shared" si="8"/>
        <v>1824</v>
      </c>
      <c r="M23" s="31">
        <f t="shared" si="8"/>
        <v>1569</v>
      </c>
      <c r="N23" s="31">
        <f t="shared" si="8"/>
        <v>1230</v>
      </c>
      <c r="O23" s="31">
        <f t="shared" si="8"/>
        <v>757</v>
      </c>
    </row>
    <row r="24" spans="1:15" ht="15.75" thickBot="1" x14ac:dyDescent="0.2">
      <c r="B24" s="189"/>
      <c r="C24" s="7" t="s">
        <v>21</v>
      </c>
      <c r="D24" s="31">
        <f t="shared" si="8"/>
        <v>1511</v>
      </c>
      <c r="E24" s="31">
        <f t="shared" si="8"/>
        <v>2048</v>
      </c>
      <c r="F24" s="31">
        <f t="shared" si="8"/>
        <v>1257</v>
      </c>
      <c r="G24" s="31">
        <f t="shared" si="8"/>
        <v>1178</v>
      </c>
      <c r="H24" s="31">
        <f t="shared" si="8"/>
        <v>1316</v>
      </c>
      <c r="I24" s="31">
        <f t="shared" si="8"/>
        <v>1133</v>
      </c>
      <c r="J24" s="31">
        <f t="shared" si="8"/>
        <v>1372</v>
      </c>
      <c r="K24" s="31">
        <f t="shared" si="8"/>
        <v>1145</v>
      </c>
      <c r="L24" s="31">
        <f t="shared" si="8"/>
        <v>717</v>
      </c>
      <c r="M24" s="31">
        <f t="shared" si="8"/>
        <v>761</v>
      </c>
      <c r="N24" s="31">
        <f t="shared" si="8"/>
        <v>711</v>
      </c>
      <c r="O24" s="31">
        <f t="shared" si="8"/>
        <v>779</v>
      </c>
    </row>
    <row r="25" spans="1:15" ht="15" customHeight="1" x14ac:dyDescent="0.15">
      <c r="A25" s="215" t="s">
        <v>137</v>
      </c>
      <c r="B25" s="188" t="s">
        <v>24</v>
      </c>
      <c r="C25" s="1" t="s">
        <v>16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</row>
    <row r="26" spans="1:15" ht="15.75" thickBot="1" x14ac:dyDescent="0.2">
      <c r="A26" s="216"/>
      <c r="B26" s="184"/>
      <c r="C26" s="4" t="s">
        <v>17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</row>
    <row r="27" spans="1:15" x14ac:dyDescent="0.15">
      <c r="B27" s="184"/>
      <c r="C27" s="36" t="s">
        <v>18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 x14ac:dyDescent="0.15">
      <c r="B28" s="184"/>
      <c r="C28" s="36" t="s">
        <v>19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 x14ac:dyDescent="0.15">
      <c r="B29" s="184"/>
      <c r="C29" s="36" t="s">
        <v>20</v>
      </c>
      <c r="D29" s="41">
        <f t="shared" ref="D29:O30" si="9">D25</f>
        <v>0</v>
      </c>
      <c r="E29" s="41">
        <f t="shared" si="9"/>
        <v>0</v>
      </c>
      <c r="F29" s="41">
        <f t="shared" si="9"/>
        <v>0</v>
      </c>
      <c r="G29" s="41">
        <f t="shared" si="9"/>
        <v>0</v>
      </c>
      <c r="H29" s="41">
        <f t="shared" si="9"/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</row>
    <row r="30" spans="1:15" ht="15.75" thickBot="1" x14ac:dyDescent="0.2">
      <c r="B30" s="189"/>
      <c r="C30" s="7" t="s">
        <v>21</v>
      </c>
      <c r="D30" s="41">
        <f t="shared" si="9"/>
        <v>0</v>
      </c>
      <c r="E30" s="41">
        <f t="shared" si="9"/>
        <v>0</v>
      </c>
      <c r="F30" s="41">
        <f t="shared" si="9"/>
        <v>0</v>
      </c>
      <c r="G30" s="41">
        <f t="shared" si="9"/>
        <v>0</v>
      </c>
      <c r="H30" s="41">
        <f t="shared" si="9"/>
        <v>0</v>
      </c>
      <c r="I30" s="41">
        <f t="shared" si="9"/>
        <v>0</v>
      </c>
      <c r="J30" s="41">
        <f t="shared" si="9"/>
        <v>0</v>
      </c>
      <c r="K30" s="41">
        <f t="shared" si="9"/>
        <v>0</v>
      </c>
      <c r="L30" s="41">
        <f t="shared" si="9"/>
        <v>0</v>
      </c>
      <c r="M30" s="41">
        <f t="shared" si="9"/>
        <v>0</v>
      </c>
      <c r="N30" s="41">
        <f t="shared" si="9"/>
        <v>0</v>
      </c>
      <c r="O30" s="41">
        <f t="shared" si="9"/>
        <v>0</v>
      </c>
    </row>
    <row r="31" spans="1:15" ht="15.75" x14ac:dyDescent="0.15">
      <c r="A31" s="43"/>
      <c r="B31" s="219" t="s">
        <v>25</v>
      </c>
      <c r="C31" s="2" t="s">
        <v>26</v>
      </c>
      <c r="D31" s="44">
        <f t="shared" ref="D31:N31" si="10">(D13+D25)/D7</f>
        <v>0.51461634986289906</v>
      </c>
      <c r="E31" s="44">
        <f t="shared" si="10"/>
        <v>0.54518406454866364</v>
      </c>
      <c r="F31" s="44">
        <f t="shared" si="10"/>
        <v>0.48172149250261537</v>
      </c>
      <c r="G31" s="44">
        <f t="shared" si="10"/>
        <v>0.48834998317951117</v>
      </c>
      <c r="H31" s="44">
        <f t="shared" si="10"/>
        <v>0.51178451178451179</v>
      </c>
      <c r="I31" s="44">
        <f t="shared" si="10"/>
        <v>0.48380539368478115</v>
      </c>
      <c r="J31" s="44">
        <f t="shared" si="10"/>
        <v>0.53065292366602412</v>
      </c>
      <c r="K31" s="44">
        <f t="shared" si="10"/>
        <v>0.54610265496602817</v>
      </c>
      <c r="L31" s="44">
        <f t="shared" si="10"/>
        <v>0.57502460173709657</v>
      </c>
      <c r="M31" s="44">
        <f t="shared" si="10"/>
        <v>0.40435530472517961</v>
      </c>
      <c r="N31" s="44">
        <f t="shared" si="10"/>
        <v>0.51827148335496964</v>
      </c>
      <c r="O31" s="44">
        <f>(O13+O25)/O7</f>
        <v>0.47594163037665216</v>
      </c>
    </row>
    <row r="32" spans="1:15" ht="15.75" x14ac:dyDescent="0.15">
      <c r="A32" s="45"/>
      <c r="B32" s="220"/>
      <c r="C32" s="2" t="s">
        <v>27</v>
      </c>
      <c r="D32" s="46">
        <f t="shared" ref="D32:O32" si="11">(D17+D29)/D11</f>
        <v>0.51461634986289906</v>
      </c>
      <c r="E32" s="46">
        <f t="shared" si="11"/>
        <v>0.54518406454866364</v>
      </c>
      <c r="F32" s="46">
        <f t="shared" si="11"/>
        <v>0.48172149250261537</v>
      </c>
      <c r="G32" s="46">
        <f t="shared" si="11"/>
        <v>0.48834998317951117</v>
      </c>
      <c r="H32" s="46">
        <f t="shared" si="11"/>
        <v>0.51178451178451179</v>
      </c>
      <c r="I32" s="46">
        <f t="shared" si="11"/>
        <v>0.48380539368478115</v>
      </c>
      <c r="J32" s="46">
        <f t="shared" si="11"/>
        <v>0.53065292366602412</v>
      </c>
      <c r="K32" s="46">
        <f t="shared" si="11"/>
        <v>0.54610265496602817</v>
      </c>
      <c r="L32" s="46">
        <f t="shared" si="11"/>
        <v>0.57502460173709657</v>
      </c>
      <c r="M32" s="46">
        <f t="shared" si="11"/>
        <v>0.40435530472517961</v>
      </c>
      <c r="N32" s="46">
        <f t="shared" si="11"/>
        <v>0.51827148335496964</v>
      </c>
      <c r="O32" s="46">
        <f t="shared" si="11"/>
        <v>0.47594163037665216</v>
      </c>
    </row>
    <row r="33" spans="1:15" ht="16.5" thickBot="1" x14ac:dyDescent="0.2">
      <c r="A33" s="47"/>
      <c r="B33" s="221"/>
      <c r="C33" s="8" t="s">
        <v>28</v>
      </c>
      <c r="D33" s="46">
        <v>0.53338538889312104</v>
      </c>
      <c r="E33" s="46">
        <v>0.53338538889312104</v>
      </c>
      <c r="F33" s="46">
        <v>0.53338538889312104</v>
      </c>
      <c r="G33" s="46">
        <v>0.53338538889312104</v>
      </c>
      <c r="H33" s="46">
        <v>0.53338538889312104</v>
      </c>
      <c r="I33" s="46">
        <v>0.53338538889312104</v>
      </c>
      <c r="J33" s="46">
        <v>0.53338538889312104</v>
      </c>
      <c r="K33" s="46">
        <v>0.53</v>
      </c>
      <c r="L33" s="46">
        <v>0.53</v>
      </c>
      <c r="M33" s="46">
        <v>0.53</v>
      </c>
      <c r="N33" s="46">
        <v>0.53</v>
      </c>
      <c r="O33" s="46">
        <v>0.53</v>
      </c>
    </row>
    <row r="34" spans="1:15" ht="15.75" customHeight="1" x14ac:dyDescent="0.15">
      <c r="A34" s="215" t="s">
        <v>137</v>
      </c>
      <c r="B34" s="188" t="s">
        <v>29</v>
      </c>
      <c r="C34" s="9" t="s">
        <v>16</v>
      </c>
      <c r="D34" s="48">
        <f>[2]PIGOO!B62</f>
        <v>28006</v>
      </c>
      <c r="E34" s="48">
        <f>[2]PIGOO!C62</f>
        <v>25342</v>
      </c>
      <c r="F34" s="48">
        <f>[2]PIGOO!D62</f>
        <v>26672</v>
      </c>
      <c r="G34" s="48">
        <f>[2]PIGOO!E62</f>
        <v>24890</v>
      </c>
      <c r="H34" s="48">
        <f>[2]PIGOO!F62</f>
        <v>29910</v>
      </c>
      <c r="I34" s="49">
        <f>[2]PIGOO!G62</f>
        <v>28909</v>
      </c>
      <c r="J34" s="49">
        <f>[2]PIGOO!H62</f>
        <v>32395</v>
      </c>
      <c r="K34" s="49">
        <f>[2]PIGOO!I62</f>
        <v>30529</v>
      </c>
      <c r="L34" s="49">
        <f>[2]PIGOO!J62</f>
        <v>27357</v>
      </c>
      <c r="M34" s="49">
        <f>[2]PIGOO!K62</f>
        <v>28711</v>
      </c>
      <c r="N34" s="49">
        <f>[2]PIGOO!L62</f>
        <v>27889</v>
      </c>
      <c r="O34" s="49">
        <f>[2]PIGOO!M62</f>
        <v>25863</v>
      </c>
    </row>
    <row r="35" spans="1:15" ht="15.75" thickBot="1" x14ac:dyDescent="0.2">
      <c r="A35" s="216"/>
      <c r="B35" s="184"/>
      <c r="C35" s="50" t="s">
        <v>17</v>
      </c>
      <c r="D35" s="51">
        <v>26355</v>
      </c>
      <c r="E35" s="52">
        <v>26769</v>
      </c>
      <c r="F35" s="52">
        <v>23635</v>
      </c>
      <c r="G35" s="52">
        <v>25585</v>
      </c>
      <c r="H35" s="52">
        <v>24556</v>
      </c>
      <c r="I35" s="52">
        <v>32541</v>
      </c>
      <c r="J35" s="53">
        <v>27766</v>
      </c>
      <c r="K35" s="52">
        <v>26078</v>
      </c>
      <c r="L35" s="52">
        <v>27887</v>
      </c>
      <c r="M35" s="52">
        <v>26586</v>
      </c>
      <c r="N35" s="52">
        <v>25329</v>
      </c>
      <c r="O35" s="51">
        <v>25123</v>
      </c>
    </row>
    <row r="36" spans="1:15" x14ac:dyDescent="0.15">
      <c r="B36" s="184"/>
      <c r="C36" s="50" t="s">
        <v>18</v>
      </c>
      <c r="D36" s="54">
        <f t="shared" ref="D36:O36" si="12">(D34/D35)-1</f>
        <v>6.264465945740838E-2</v>
      </c>
      <c r="E36" s="54">
        <f t="shared" si="12"/>
        <v>-5.3307930815495563E-2</v>
      </c>
      <c r="F36" s="54">
        <f t="shared" si="12"/>
        <v>0.12849587476200552</v>
      </c>
      <c r="G36" s="54">
        <f t="shared" si="12"/>
        <v>-2.716435411373852E-2</v>
      </c>
      <c r="H36" s="54">
        <f t="shared" si="12"/>
        <v>0.2180322528099039</v>
      </c>
      <c r="I36" s="54">
        <f t="shared" si="12"/>
        <v>-0.11161304200854305</v>
      </c>
      <c r="J36" s="54">
        <f t="shared" si="12"/>
        <v>0.16671468702729952</v>
      </c>
      <c r="K36" s="54">
        <f t="shared" si="12"/>
        <v>0.17068026689163274</v>
      </c>
      <c r="L36" s="54">
        <f t="shared" si="12"/>
        <v>-1.9005271273353164E-2</v>
      </c>
      <c r="M36" s="54">
        <f t="shared" si="12"/>
        <v>7.992928609042349E-2</v>
      </c>
      <c r="N36" s="54">
        <f t="shared" si="12"/>
        <v>0.10106991985471203</v>
      </c>
      <c r="O36" s="54">
        <f t="shared" si="12"/>
        <v>2.9455081001472649E-2</v>
      </c>
    </row>
    <row r="37" spans="1:15" x14ac:dyDescent="0.15">
      <c r="B37" s="184"/>
      <c r="C37" s="50" t="s">
        <v>19</v>
      </c>
      <c r="D37" s="55">
        <f t="shared" ref="D37:O37" si="13">(D38/D39)-1</f>
        <v>6.264465945740838E-2</v>
      </c>
      <c r="E37" s="55">
        <f t="shared" si="13"/>
        <v>-5.3307930815495563E-2</v>
      </c>
      <c r="F37" s="55">
        <f t="shared" si="13"/>
        <v>0.12849587476200552</v>
      </c>
      <c r="G37" s="55">
        <f t="shared" si="13"/>
        <v>-2.716435411373852E-2</v>
      </c>
      <c r="H37" s="55">
        <f t="shared" si="13"/>
        <v>0.2180322528099039</v>
      </c>
      <c r="I37" s="55">
        <f t="shared" si="13"/>
        <v>-0.11161304200854305</v>
      </c>
      <c r="J37" s="55">
        <f t="shared" si="13"/>
        <v>0.16671468702729952</v>
      </c>
      <c r="K37" s="55">
        <f t="shared" si="13"/>
        <v>0.17068026689163274</v>
      </c>
      <c r="L37" s="55">
        <f t="shared" si="13"/>
        <v>-1.9005271273353164E-2</v>
      </c>
      <c r="M37" s="55">
        <f t="shared" si="13"/>
        <v>7.992928609042349E-2</v>
      </c>
      <c r="N37" s="55">
        <f t="shared" si="13"/>
        <v>0.10106991985471203</v>
      </c>
      <c r="O37" s="55">
        <f t="shared" si="13"/>
        <v>2.9455081001472649E-2</v>
      </c>
    </row>
    <row r="38" spans="1:15" x14ac:dyDescent="0.15">
      <c r="B38" s="184"/>
      <c r="C38" s="50" t="s">
        <v>20</v>
      </c>
      <c r="D38" s="51">
        <f t="shared" ref="D38:O39" si="14">+D34</f>
        <v>28006</v>
      </c>
      <c r="E38" s="51">
        <f t="shared" si="14"/>
        <v>25342</v>
      </c>
      <c r="F38" s="51">
        <f t="shared" si="14"/>
        <v>26672</v>
      </c>
      <c r="G38" s="51">
        <f t="shared" si="14"/>
        <v>24890</v>
      </c>
      <c r="H38" s="51">
        <f t="shared" si="14"/>
        <v>29910</v>
      </c>
      <c r="I38" s="51">
        <f t="shared" si="14"/>
        <v>28909</v>
      </c>
      <c r="J38" s="51">
        <f t="shared" si="14"/>
        <v>32395</v>
      </c>
      <c r="K38" s="51">
        <f t="shared" si="14"/>
        <v>30529</v>
      </c>
      <c r="L38" s="51">
        <f t="shared" si="14"/>
        <v>27357</v>
      </c>
      <c r="M38" s="51">
        <f t="shared" si="14"/>
        <v>28711</v>
      </c>
      <c r="N38" s="51">
        <f t="shared" si="14"/>
        <v>27889</v>
      </c>
      <c r="O38" s="51">
        <f t="shared" si="14"/>
        <v>25863</v>
      </c>
    </row>
    <row r="39" spans="1:15" ht="15.75" thickBot="1" x14ac:dyDescent="0.2">
      <c r="B39" s="184"/>
      <c r="C39" s="50" t="s">
        <v>21</v>
      </c>
      <c r="D39" s="56">
        <f t="shared" si="14"/>
        <v>26355</v>
      </c>
      <c r="E39" s="56">
        <f t="shared" si="14"/>
        <v>26769</v>
      </c>
      <c r="F39" s="56">
        <f t="shared" si="14"/>
        <v>23635</v>
      </c>
      <c r="G39" s="56">
        <f t="shared" si="14"/>
        <v>25585</v>
      </c>
      <c r="H39" s="56">
        <f t="shared" si="14"/>
        <v>24556</v>
      </c>
      <c r="I39" s="56">
        <f t="shared" si="14"/>
        <v>32541</v>
      </c>
      <c r="J39" s="56">
        <f t="shared" si="14"/>
        <v>27766</v>
      </c>
      <c r="K39" s="56">
        <f t="shared" si="14"/>
        <v>26078</v>
      </c>
      <c r="L39" s="56">
        <f t="shared" si="14"/>
        <v>27887</v>
      </c>
      <c r="M39" s="56">
        <f t="shared" si="14"/>
        <v>26586</v>
      </c>
      <c r="N39" s="56">
        <f t="shared" si="14"/>
        <v>25329</v>
      </c>
      <c r="O39" s="56">
        <f t="shared" si="14"/>
        <v>25123</v>
      </c>
    </row>
    <row r="40" spans="1:15" ht="15" customHeight="1" x14ac:dyDescent="0.15">
      <c r="B40" s="188" t="s">
        <v>30</v>
      </c>
      <c r="C40" s="9" t="s">
        <v>16</v>
      </c>
      <c r="D40" s="48">
        <f>[2]PIGOO!B63</f>
        <v>3936</v>
      </c>
      <c r="E40" s="48">
        <f>[2]PIGOO!C63</f>
        <v>1682</v>
      </c>
      <c r="F40" s="48">
        <f>[2]PIGOO!D63</f>
        <v>3108</v>
      </c>
      <c r="G40" s="48">
        <f>[2]PIGOO!E63</f>
        <v>3747</v>
      </c>
      <c r="H40" s="48">
        <f>[2]PIGOO!F63</f>
        <v>5017</v>
      </c>
      <c r="I40" s="49">
        <f>[2]PIGOO!G63</f>
        <v>3387</v>
      </c>
      <c r="J40" s="49">
        <f>[2]PIGOO!H63</f>
        <v>5056</v>
      </c>
      <c r="K40" s="49">
        <f>[2]PIGOO!I63</f>
        <v>4346</v>
      </c>
      <c r="L40" s="49">
        <f>[2]PIGOO!J63</f>
        <v>3273</v>
      </c>
      <c r="M40" s="49">
        <f>[2]PIGOO!K63</f>
        <v>3976</v>
      </c>
      <c r="N40" s="49">
        <f>[2]PIGOO!L63</f>
        <v>4145</v>
      </c>
      <c r="O40" s="49">
        <f>[2]PIGOO!M63</f>
        <v>3017</v>
      </c>
    </row>
    <row r="41" spans="1:15" x14ac:dyDescent="0.15">
      <c r="B41" s="184"/>
      <c r="C41" s="50" t="s">
        <v>17</v>
      </c>
      <c r="D41" s="51">
        <v>3634</v>
      </c>
      <c r="E41" s="52">
        <v>4976</v>
      </c>
      <c r="F41" s="52">
        <v>3026</v>
      </c>
      <c r="G41" s="52">
        <v>2596</v>
      </c>
      <c r="H41" s="52">
        <v>2193</v>
      </c>
      <c r="I41" s="52">
        <v>4505</v>
      </c>
      <c r="J41" s="53">
        <v>3687</v>
      </c>
      <c r="K41" s="52">
        <v>3925</v>
      </c>
      <c r="L41" s="52">
        <v>4823</v>
      </c>
      <c r="M41" s="52">
        <v>3821</v>
      </c>
      <c r="N41" s="52">
        <v>4402</v>
      </c>
      <c r="O41" s="51">
        <v>2485</v>
      </c>
    </row>
    <row r="42" spans="1:15" x14ac:dyDescent="0.15">
      <c r="B42" s="184"/>
      <c r="C42" s="50" t="s">
        <v>18</v>
      </c>
      <c r="D42" s="54">
        <f t="shared" ref="D42:O42" si="15">(D40/D41)-1</f>
        <v>8.3104017611447478E-2</v>
      </c>
      <c r="E42" s="54">
        <f t="shared" si="15"/>
        <v>-0.66197749196141475</v>
      </c>
      <c r="F42" s="54">
        <f t="shared" si="15"/>
        <v>2.7098479841374701E-2</v>
      </c>
      <c r="G42" s="54">
        <f t="shared" si="15"/>
        <v>0.44337442218798162</v>
      </c>
      <c r="H42" s="54">
        <f t="shared" si="15"/>
        <v>1.287733698130415</v>
      </c>
      <c r="I42" s="54">
        <f t="shared" si="15"/>
        <v>-0.24816870144284131</v>
      </c>
      <c r="J42" s="54">
        <f t="shared" si="15"/>
        <v>0.3713045836723623</v>
      </c>
      <c r="K42" s="54">
        <f t="shared" si="15"/>
        <v>0.1072611464968154</v>
      </c>
      <c r="L42" s="54">
        <f t="shared" si="15"/>
        <v>-0.32137673647107612</v>
      </c>
      <c r="M42" s="54">
        <f t="shared" si="15"/>
        <v>4.0565297042659099E-2</v>
      </c>
      <c r="N42" s="54">
        <f t="shared" si="15"/>
        <v>-5.838255338482512E-2</v>
      </c>
      <c r="O42" s="54">
        <f t="shared" si="15"/>
        <v>0.21408450704225346</v>
      </c>
    </row>
    <row r="43" spans="1:15" x14ac:dyDescent="0.15">
      <c r="B43" s="184"/>
      <c r="C43" s="50" t="s">
        <v>19</v>
      </c>
      <c r="D43" s="55">
        <f t="shared" ref="D43:O43" si="16">(D44/D45)-1</f>
        <v>8.3104017611447478E-2</v>
      </c>
      <c r="E43" s="55">
        <f t="shared" si="16"/>
        <v>-0.66197749196141475</v>
      </c>
      <c r="F43" s="55">
        <f t="shared" si="16"/>
        <v>2.7098479841374701E-2</v>
      </c>
      <c r="G43" s="55">
        <f t="shared" si="16"/>
        <v>0.44337442218798162</v>
      </c>
      <c r="H43" s="55">
        <f t="shared" si="16"/>
        <v>1.287733698130415</v>
      </c>
      <c r="I43" s="55">
        <f t="shared" si="16"/>
        <v>-0.24816870144284131</v>
      </c>
      <c r="J43" s="55">
        <f t="shared" si="16"/>
        <v>0.3713045836723623</v>
      </c>
      <c r="K43" s="55">
        <f t="shared" si="16"/>
        <v>0.1072611464968154</v>
      </c>
      <c r="L43" s="55">
        <f t="shared" si="16"/>
        <v>-0.32137673647107612</v>
      </c>
      <c r="M43" s="55">
        <f t="shared" si="16"/>
        <v>4.0565297042659099E-2</v>
      </c>
      <c r="N43" s="55">
        <f t="shared" si="16"/>
        <v>-5.838255338482512E-2</v>
      </c>
      <c r="O43" s="55">
        <f t="shared" si="16"/>
        <v>0.21408450704225346</v>
      </c>
    </row>
    <row r="44" spans="1:15" x14ac:dyDescent="0.15">
      <c r="B44" s="184"/>
      <c r="C44" s="50" t="s">
        <v>20</v>
      </c>
      <c r="D44" s="51">
        <f t="shared" ref="D44:O45" si="17">+D40</f>
        <v>3936</v>
      </c>
      <c r="E44" s="51">
        <f t="shared" si="17"/>
        <v>1682</v>
      </c>
      <c r="F44" s="51">
        <f t="shared" si="17"/>
        <v>3108</v>
      </c>
      <c r="G44" s="51">
        <f t="shared" si="17"/>
        <v>3747</v>
      </c>
      <c r="H44" s="51">
        <f t="shared" si="17"/>
        <v>5017</v>
      </c>
      <c r="I44" s="51">
        <f t="shared" si="17"/>
        <v>3387</v>
      </c>
      <c r="J44" s="51">
        <f t="shared" si="17"/>
        <v>5056</v>
      </c>
      <c r="K44" s="51">
        <f t="shared" si="17"/>
        <v>4346</v>
      </c>
      <c r="L44" s="51">
        <f t="shared" si="17"/>
        <v>3273</v>
      </c>
      <c r="M44" s="51">
        <f t="shared" si="17"/>
        <v>3976</v>
      </c>
      <c r="N44" s="51">
        <f t="shared" si="17"/>
        <v>4145</v>
      </c>
      <c r="O44" s="51">
        <f t="shared" si="17"/>
        <v>3017</v>
      </c>
    </row>
    <row r="45" spans="1:15" ht="15.75" thickBot="1" x14ac:dyDescent="0.2">
      <c r="B45" s="184"/>
      <c r="C45" s="50" t="s">
        <v>21</v>
      </c>
      <c r="D45" s="56">
        <f t="shared" si="17"/>
        <v>3634</v>
      </c>
      <c r="E45" s="56">
        <f t="shared" si="17"/>
        <v>4976</v>
      </c>
      <c r="F45" s="56">
        <f t="shared" si="17"/>
        <v>3026</v>
      </c>
      <c r="G45" s="56">
        <f t="shared" si="17"/>
        <v>2596</v>
      </c>
      <c r="H45" s="56">
        <f t="shared" si="17"/>
        <v>2193</v>
      </c>
      <c r="I45" s="56">
        <f t="shared" si="17"/>
        <v>4505</v>
      </c>
      <c r="J45" s="56">
        <f t="shared" si="17"/>
        <v>3687</v>
      </c>
      <c r="K45" s="56">
        <f t="shared" si="17"/>
        <v>3925</v>
      </c>
      <c r="L45" s="56">
        <f t="shared" si="17"/>
        <v>4823</v>
      </c>
      <c r="M45" s="56">
        <f t="shared" si="17"/>
        <v>3821</v>
      </c>
      <c r="N45" s="56">
        <f t="shared" si="17"/>
        <v>4402</v>
      </c>
      <c r="O45" s="56">
        <f t="shared" si="17"/>
        <v>2485</v>
      </c>
    </row>
    <row r="46" spans="1:15" x14ac:dyDescent="0.15">
      <c r="A46" s="215" t="s">
        <v>137</v>
      </c>
      <c r="B46" s="188" t="s">
        <v>31</v>
      </c>
      <c r="C46" s="9" t="s">
        <v>16</v>
      </c>
      <c r="D46" s="57">
        <f>[2]PIGOO!B80</f>
        <v>37310.11</v>
      </c>
      <c r="E46" s="57">
        <f>[2]PIGOO!C80</f>
        <v>1801.02</v>
      </c>
      <c r="F46" s="57">
        <f>[2]PIGOO!D80</f>
        <v>5770.38</v>
      </c>
      <c r="G46" s="57">
        <f>[2]PIGOO!E80</f>
        <v>3490.66</v>
      </c>
      <c r="H46" s="57">
        <f>[2]PIGOO!F80</f>
        <v>34782.839999999997</v>
      </c>
      <c r="I46" s="57">
        <f>[2]PIGOO!G80</f>
        <v>5442.71</v>
      </c>
      <c r="J46" s="57">
        <f>[2]PIGOO!H80</f>
        <v>61344.53</v>
      </c>
      <c r="K46" s="57">
        <f>[2]PIGOO!I80</f>
        <v>4843.59</v>
      </c>
      <c r="L46" s="57">
        <f>[2]PIGOO!J80</f>
        <v>21361.05</v>
      </c>
      <c r="M46" s="57">
        <f>[2]PIGOO!K80</f>
        <v>6597.73</v>
      </c>
      <c r="N46" s="57">
        <f>[2]PIGOO!L80</f>
        <v>52132.47</v>
      </c>
      <c r="O46" s="225">
        <f>[2]PIGOO!M80</f>
        <v>4379.3999999999996</v>
      </c>
    </row>
    <row r="47" spans="1:15" ht="15.75" thickBot="1" x14ac:dyDescent="0.2">
      <c r="A47" s="216"/>
      <c r="B47" s="184"/>
      <c r="C47" s="50" t="s">
        <v>17</v>
      </c>
      <c r="D47" s="52">
        <v>325.02999999999997</v>
      </c>
      <c r="E47" s="58">
        <v>2542.0000513230925</v>
      </c>
      <c r="F47" s="58">
        <v>108.28968897984709</v>
      </c>
      <c r="G47" s="58">
        <v>3041.1622109200925</v>
      </c>
      <c r="H47" s="58">
        <v>1455.8086020561132</v>
      </c>
      <c r="I47" s="58">
        <v>1676.0789784957319</v>
      </c>
      <c r="J47" s="53">
        <v>654.59445250773638</v>
      </c>
      <c r="K47" s="58">
        <v>1211.4081123822077</v>
      </c>
      <c r="L47" s="52">
        <v>867.31</v>
      </c>
      <c r="M47" s="52">
        <v>419.45332858608231</v>
      </c>
      <c r="N47" s="51">
        <v>388.95</v>
      </c>
      <c r="O47" s="51">
        <v>250.8531104581696</v>
      </c>
    </row>
    <row r="48" spans="1:15" x14ac:dyDescent="0.15">
      <c r="B48" s="184"/>
      <c r="C48" s="50" t="s">
        <v>18</v>
      </c>
      <c r="D48" s="54">
        <f t="shared" ref="D48:O48" si="18">(D46/D47)-1</f>
        <v>113.78974248530906</v>
      </c>
      <c r="E48" s="54">
        <f t="shared" si="18"/>
        <v>-0.29149490022135038</v>
      </c>
      <c r="F48" s="54">
        <f t="shared" si="18"/>
        <v>52.286513742539967</v>
      </c>
      <c r="G48" s="54">
        <f t="shared" si="18"/>
        <v>0.14780460820730545</v>
      </c>
      <c r="H48" s="54">
        <f t="shared" si="18"/>
        <v>22.892453960551137</v>
      </c>
      <c r="I48" s="54">
        <f t="shared" si="18"/>
        <v>2.2472873115351586</v>
      </c>
      <c r="J48" s="54">
        <f t="shared" si="18"/>
        <v>92.713794495187827</v>
      </c>
      <c r="K48" s="54">
        <f t="shared" si="18"/>
        <v>2.9983139872451288</v>
      </c>
      <c r="L48" s="54">
        <f t="shared" si="18"/>
        <v>23.629083026830084</v>
      </c>
      <c r="M48" s="54">
        <f t="shared" si="18"/>
        <v>14.729354257933801</v>
      </c>
      <c r="N48" s="54">
        <f t="shared" si="18"/>
        <v>133.03386039336675</v>
      </c>
      <c r="O48" s="54">
        <f t="shared" si="18"/>
        <v>16.458025503456039</v>
      </c>
    </row>
    <row r="49" spans="1:15" x14ac:dyDescent="0.15">
      <c r="B49" s="184"/>
      <c r="C49" s="50" t="s">
        <v>19</v>
      </c>
      <c r="D49" s="55">
        <f t="shared" ref="D49:O49" si="19">(D50/D51)-1</f>
        <v>113.78974248530906</v>
      </c>
      <c r="E49" s="55">
        <f t="shared" si="19"/>
        <v>-0.29149490022135038</v>
      </c>
      <c r="F49" s="55">
        <f t="shared" si="19"/>
        <v>52.286513742539967</v>
      </c>
      <c r="G49" s="55">
        <f t="shared" si="19"/>
        <v>0.14780460820730545</v>
      </c>
      <c r="H49" s="55">
        <f t="shared" si="19"/>
        <v>22.892453960551137</v>
      </c>
      <c r="I49" s="55">
        <f t="shared" si="19"/>
        <v>2.2472873115351586</v>
      </c>
      <c r="J49" s="59">
        <f t="shared" si="19"/>
        <v>92.713794495187827</v>
      </c>
      <c r="K49" s="59">
        <f t="shared" si="19"/>
        <v>2.9983139872451288</v>
      </c>
      <c r="L49" s="59">
        <f t="shared" si="19"/>
        <v>23.629083026830084</v>
      </c>
      <c r="M49" s="59">
        <f t="shared" si="19"/>
        <v>14.729354257933801</v>
      </c>
      <c r="N49" s="59">
        <f t="shared" si="19"/>
        <v>133.03386039336675</v>
      </c>
      <c r="O49" s="59">
        <f t="shared" si="19"/>
        <v>16.458025503456039</v>
      </c>
    </row>
    <row r="50" spans="1:15" x14ac:dyDescent="0.15">
      <c r="B50" s="184"/>
      <c r="C50" s="50" t="s">
        <v>20</v>
      </c>
      <c r="D50" s="52">
        <f t="shared" ref="D50:O51" si="20">+D46</f>
        <v>37310.11</v>
      </c>
      <c r="E50" s="52">
        <f t="shared" si="20"/>
        <v>1801.02</v>
      </c>
      <c r="F50" s="52">
        <f t="shared" si="20"/>
        <v>5770.38</v>
      </c>
      <c r="G50" s="52">
        <f t="shared" si="20"/>
        <v>3490.66</v>
      </c>
      <c r="H50" s="52">
        <f t="shared" si="20"/>
        <v>34782.839999999997</v>
      </c>
      <c r="I50" s="52">
        <f t="shared" si="20"/>
        <v>5442.71</v>
      </c>
      <c r="J50" s="52">
        <f t="shared" si="20"/>
        <v>61344.53</v>
      </c>
      <c r="K50" s="52">
        <f t="shared" si="20"/>
        <v>4843.59</v>
      </c>
      <c r="L50" s="52">
        <f t="shared" si="20"/>
        <v>21361.05</v>
      </c>
      <c r="M50" s="52">
        <f t="shared" si="20"/>
        <v>6597.73</v>
      </c>
      <c r="N50" s="52">
        <f t="shared" si="20"/>
        <v>52132.47</v>
      </c>
      <c r="O50" s="51">
        <f t="shared" si="20"/>
        <v>4379.3999999999996</v>
      </c>
    </row>
    <row r="51" spans="1:15" ht="15.75" thickBot="1" x14ac:dyDescent="0.2">
      <c r="B51" s="184"/>
      <c r="C51" s="60" t="s">
        <v>21</v>
      </c>
      <c r="D51" s="61">
        <f t="shared" si="20"/>
        <v>325.02999999999997</v>
      </c>
      <c r="E51" s="62">
        <f t="shared" si="20"/>
        <v>2542.0000513230925</v>
      </c>
      <c r="F51" s="62">
        <f t="shared" si="20"/>
        <v>108.28968897984709</v>
      </c>
      <c r="G51" s="62">
        <f t="shared" si="20"/>
        <v>3041.1622109200925</v>
      </c>
      <c r="H51" s="62">
        <f t="shared" si="20"/>
        <v>1455.8086020561132</v>
      </c>
      <c r="I51" s="62">
        <f t="shared" si="20"/>
        <v>1676.0789784957319</v>
      </c>
      <c r="J51" s="62">
        <f t="shared" si="20"/>
        <v>654.59445250773638</v>
      </c>
      <c r="K51" s="62">
        <f t="shared" si="20"/>
        <v>1211.4081123822077</v>
      </c>
      <c r="L51" s="62">
        <f t="shared" si="20"/>
        <v>867.31</v>
      </c>
      <c r="M51" s="62">
        <f t="shared" si="20"/>
        <v>419.45332858608231</v>
      </c>
      <c r="N51" s="62">
        <f t="shared" si="20"/>
        <v>388.95</v>
      </c>
      <c r="O51" s="226">
        <f t="shared" si="20"/>
        <v>250.8531104581696</v>
      </c>
    </row>
    <row r="52" spans="1:15" ht="15.75" x14ac:dyDescent="0.15">
      <c r="A52" s="43"/>
      <c r="B52" s="219" t="s">
        <v>32</v>
      </c>
      <c r="C52" s="2" t="s">
        <v>26</v>
      </c>
      <c r="D52" s="46">
        <f t="shared" ref="D52:O52" si="21">+D34/D13</f>
        <v>0.84307173605466756</v>
      </c>
      <c r="E52" s="46">
        <f t="shared" si="21"/>
        <v>0.7813646594517929</v>
      </c>
      <c r="F52" s="46">
        <f t="shared" si="21"/>
        <v>0.80448814622669962</v>
      </c>
      <c r="G52" s="46">
        <f t="shared" si="21"/>
        <v>0.74547741703606085</v>
      </c>
      <c r="H52" s="46">
        <f t="shared" si="21"/>
        <v>0.82333186522792334</v>
      </c>
      <c r="I52" s="46">
        <f t="shared" si="21"/>
        <v>0.80977591036414565</v>
      </c>
      <c r="J52" s="46">
        <f t="shared" si="21"/>
        <v>0.80054860870854549</v>
      </c>
      <c r="K52" s="46">
        <f t="shared" si="21"/>
        <v>0.77993510972587687</v>
      </c>
      <c r="L52" s="46">
        <f t="shared" si="21"/>
        <v>0.67851385203006032</v>
      </c>
      <c r="M52" s="46">
        <f t="shared" si="21"/>
        <v>0.79825951566713937</v>
      </c>
      <c r="N52" s="46">
        <f t="shared" si="21"/>
        <v>0.80295396308985689</v>
      </c>
      <c r="O52" s="46">
        <f t="shared" si="21"/>
        <v>0.83032618466675223</v>
      </c>
    </row>
    <row r="53" spans="1:15" ht="15.75" x14ac:dyDescent="0.15">
      <c r="A53" s="45"/>
      <c r="B53" s="220"/>
      <c r="C53" s="2" t="s">
        <v>33</v>
      </c>
      <c r="D53" s="46">
        <f t="shared" ref="D53:O53" si="22">+D38/D17</f>
        <v>0.84307173605466756</v>
      </c>
      <c r="E53" s="46">
        <f t="shared" si="22"/>
        <v>0.7813646594517929</v>
      </c>
      <c r="F53" s="46">
        <f t="shared" si="22"/>
        <v>0.80448814622669962</v>
      </c>
      <c r="G53" s="46">
        <f t="shared" si="22"/>
        <v>0.74547741703606085</v>
      </c>
      <c r="H53" s="46">
        <f t="shared" si="22"/>
        <v>0.82333186522792334</v>
      </c>
      <c r="I53" s="46">
        <f t="shared" si="22"/>
        <v>0.80977591036414565</v>
      </c>
      <c r="J53" s="46">
        <f t="shared" si="22"/>
        <v>0.80054860870854549</v>
      </c>
      <c r="K53" s="46">
        <f t="shared" si="22"/>
        <v>0.77993510972587687</v>
      </c>
      <c r="L53" s="46">
        <f t="shared" si="22"/>
        <v>0.67851385203006032</v>
      </c>
      <c r="M53" s="46">
        <f t="shared" si="22"/>
        <v>0.79825951566713937</v>
      </c>
      <c r="N53" s="46">
        <f t="shared" si="22"/>
        <v>0.80295396308985689</v>
      </c>
      <c r="O53" s="46">
        <f t="shared" si="22"/>
        <v>0.83032618466675223</v>
      </c>
    </row>
    <row r="54" spans="1:15" ht="16.5" thickBot="1" x14ac:dyDescent="0.2">
      <c r="A54" s="47"/>
      <c r="B54" s="221"/>
      <c r="C54" s="8" t="s">
        <v>28</v>
      </c>
      <c r="D54" s="63">
        <v>1.2188381476059555</v>
      </c>
      <c r="E54" s="63">
        <v>1.2188381476059555</v>
      </c>
      <c r="F54" s="63">
        <v>1.2188381476059555</v>
      </c>
      <c r="G54" s="63">
        <v>1.2188381476059555</v>
      </c>
      <c r="H54" s="63">
        <v>1.2188381476059555</v>
      </c>
      <c r="I54" s="63">
        <v>1.2188381476059555</v>
      </c>
      <c r="J54" s="63">
        <v>1.2188381476059555</v>
      </c>
      <c r="K54" s="63">
        <v>1.2188381476059555</v>
      </c>
      <c r="L54" s="63">
        <v>1.2188381476059555</v>
      </c>
      <c r="M54" s="63">
        <v>1.22</v>
      </c>
      <c r="N54" s="63">
        <v>1.22</v>
      </c>
      <c r="O54" s="63">
        <v>1.22</v>
      </c>
    </row>
    <row r="55" spans="1:15" x14ac:dyDescent="0.15">
      <c r="A55" s="214" t="s">
        <v>34</v>
      </c>
      <c r="B55" s="188" t="s">
        <v>35</v>
      </c>
      <c r="C55" s="1" t="s">
        <v>16</v>
      </c>
      <c r="D55" s="38">
        <f>[2]PIGOO!B69+[2]PIGOO!B70+[2]PIGOO!B71</f>
        <v>666943.69999999995</v>
      </c>
      <c r="E55" s="38">
        <f>[2]PIGOO!C69+[2]PIGOO!C70+[2]PIGOO!C71</f>
        <v>604016.64000000001</v>
      </c>
      <c r="F55" s="38">
        <f>[2]PIGOO!D69+[2]PIGOO!D70+[2]PIGOO!D71</f>
        <v>607322.35</v>
      </c>
      <c r="G55" s="38">
        <f>[2]PIGOO!E69+[2]PIGOO!E70+[2]PIGOO!E71</f>
        <v>618085.85</v>
      </c>
      <c r="H55" s="38">
        <f>[2]PIGOO!F69+[2]PIGOO!F70+[2]PIGOO!F71</f>
        <v>645604.01</v>
      </c>
      <c r="I55" s="38">
        <f>[2]PIGOO!G69+[2]PIGOO!G70+[2]PIGOO!G71</f>
        <v>639790.69999999995</v>
      </c>
      <c r="J55" s="38">
        <f>[2]PIGOO!H69+[2]PIGOO!H70+[2]PIGOO!H71</f>
        <v>687304.78000000014</v>
      </c>
      <c r="K55" s="38">
        <f>[2]PIGOO!I69+[2]PIGOO!I70+[2]PIGOO!I71</f>
        <v>677519.18</v>
      </c>
      <c r="L55" s="38">
        <f>[2]PIGOO!J69+[2]PIGOO!J70+[2]PIGOO!J71</f>
        <v>700037.54999999993</v>
      </c>
      <c r="M55" s="38">
        <f>[2]PIGOO!K69+[2]PIGOO!K70+[2]PIGOO!K71</f>
        <v>664788.09</v>
      </c>
      <c r="N55" s="38">
        <f>[2]PIGOO!L69+[2]PIGOO!L70+[2]PIGOO!L71</f>
        <v>684643.98</v>
      </c>
      <c r="O55" s="38">
        <f>[2]PIGOO!M69+[2]PIGOO!M70+[2]PIGOO!M71</f>
        <v>639934.47</v>
      </c>
    </row>
    <row r="56" spans="1:15" ht="15.75" thickBot="1" x14ac:dyDescent="0.2">
      <c r="A56" s="203"/>
      <c r="B56" s="184"/>
      <c r="C56" s="4" t="s">
        <v>17</v>
      </c>
      <c r="D56" s="30">
        <v>539292.22</v>
      </c>
      <c r="E56" s="31">
        <v>541578.02999999991</v>
      </c>
      <c r="F56" s="31">
        <v>526641.31999999995</v>
      </c>
      <c r="G56" s="31">
        <v>527138.21</v>
      </c>
      <c r="H56" s="31">
        <v>598274.62</v>
      </c>
      <c r="I56" s="31">
        <v>597220.97000000009</v>
      </c>
      <c r="J56" s="39">
        <v>638184.26</v>
      </c>
      <c r="K56" s="64">
        <v>594052.03999999992</v>
      </c>
      <c r="L56" s="31">
        <v>602367</v>
      </c>
      <c r="M56" s="31">
        <v>583159.48</v>
      </c>
      <c r="N56" s="31">
        <v>590711</v>
      </c>
      <c r="O56" s="31">
        <v>585993.13</v>
      </c>
    </row>
    <row r="57" spans="1:15" x14ac:dyDescent="0.15">
      <c r="B57" s="184"/>
      <c r="C57" s="36" t="s">
        <v>18</v>
      </c>
      <c r="D57" s="37">
        <f t="shared" ref="D57:O57" si="23">(D55/D56)-1</f>
        <v>0.23670187565472389</v>
      </c>
      <c r="E57" s="37">
        <f t="shared" si="23"/>
        <v>0.11529014572470775</v>
      </c>
      <c r="F57" s="37">
        <f t="shared" si="23"/>
        <v>0.15319920206792736</v>
      </c>
      <c r="G57" s="37">
        <f t="shared" si="23"/>
        <v>0.17253091935794229</v>
      </c>
      <c r="H57" s="37">
        <f t="shared" si="23"/>
        <v>7.9109807466009485E-2</v>
      </c>
      <c r="I57" s="37">
        <f t="shared" si="23"/>
        <v>7.127969736226758E-2</v>
      </c>
      <c r="J57" s="37">
        <f t="shared" si="23"/>
        <v>7.6969181283161214E-2</v>
      </c>
      <c r="K57" s="37">
        <f t="shared" si="23"/>
        <v>0.14050476116536892</v>
      </c>
      <c r="L57" s="37">
        <f t="shared" si="23"/>
        <v>0.16214458959405142</v>
      </c>
      <c r="M57" s="37">
        <f t="shared" si="23"/>
        <v>0.13997647778957489</v>
      </c>
      <c r="N57" s="37">
        <f t="shared" si="23"/>
        <v>0.15901681194357309</v>
      </c>
      <c r="O57" s="37">
        <f t="shared" si="23"/>
        <v>9.2051147425567859E-2</v>
      </c>
    </row>
    <row r="58" spans="1:15" x14ac:dyDescent="0.15">
      <c r="B58" s="184"/>
      <c r="C58" s="36" t="s">
        <v>19</v>
      </c>
      <c r="D58" s="37">
        <f t="shared" ref="D58:O58" si="24">(D59/D60)-1</f>
        <v>0.23670187565472389</v>
      </c>
      <c r="E58" s="37">
        <f t="shared" si="24"/>
        <v>0.11529014572470775</v>
      </c>
      <c r="F58" s="37">
        <f t="shared" si="24"/>
        <v>0.15319920206792736</v>
      </c>
      <c r="G58" s="37">
        <f t="shared" si="24"/>
        <v>0.17253091935794229</v>
      </c>
      <c r="H58" s="37">
        <f t="shared" si="24"/>
        <v>7.9109807466009485E-2</v>
      </c>
      <c r="I58" s="37">
        <f t="shared" si="24"/>
        <v>7.127969736226758E-2</v>
      </c>
      <c r="J58" s="37">
        <f t="shared" si="24"/>
        <v>7.6969181283161214E-2</v>
      </c>
      <c r="K58" s="37">
        <f t="shared" si="24"/>
        <v>0.14050476116536892</v>
      </c>
      <c r="L58" s="37">
        <f t="shared" si="24"/>
        <v>0.16214458959405142</v>
      </c>
      <c r="M58" s="37">
        <f t="shared" si="24"/>
        <v>0.13997647778957489</v>
      </c>
      <c r="N58" s="37">
        <f t="shared" si="24"/>
        <v>0.15901681194357309</v>
      </c>
      <c r="O58" s="37">
        <f t="shared" si="24"/>
        <v>9.2051147425567859E-2</v>
      </c>
    </row>
    <row r="59" spans="1:15" x14ac:dyDescent="0.15">
      <c r="B59" s="184"/>
      <c r="C59" s="36" t="s">
        <v>20</v>
      </c>
      <c r="D59" s="31">
        <f t="shared" ref="D59:O60" si="25">D55</f>
        <v>666943.69999999995</v>
      </c>
      <c r="E59" s="31">
        <f t="shared" si="25"/>
        <v>604016.64000000001</v>
      </c>
      <c r="F59" s="31">
        <f t="shared" si="25"/>
        <v>607322.35</v>
      </c>
      <c r="G59" s="31">
        <f t="shared" si="25"/>
        <v>618085.85</v>
      </c>
      <c r="H59" s="31">
        <f t="shared" si="25"/>
        <v>645604.01</v>
      </c>
      <c r="I59" s="31">
        <f t="shared" si="25"/>
        <v>639790.69999999995</v>
      </c>
      <c r="J59" s="31">
        <f t="shared" si="25"/>
        <v>687304.78000000014</v>
      </c>
      <c r="K59" s="31">
        <f t="shared" si="25"/>
        <v>677519.18</v>
      </c>
      <c r="L59" s="31">
        <f t="shared" si="25"/>
        <v>700037.54999999993</v>
      </c>
      <c r="M59" s="31">
        <f t="shared" si="25"/>
        <v>664788.09</v>
      </c>
      <c r="N59" s="31">
        <f t="shared" si="25"/>
        <v>684643.98</v>
      </c>
      <c r="O59" s="31">
        <f t="shared" si="25"/>
        <v>639934.47</v>
      </c>
    </row>
    <row r="60" spans="1:15" ht="15.75" thickBot="1" x14ac:dyDescent="0.2">
      <c r="B60" s="189"/>
      <c r="C60" s="65" t="s">
        <v>21</v>
      </c>
      <c r="D60" s="31">
        <f t="shared" si="25"/>
        <v>539292.22</v>
      </c>
      <c r="E60" s="31">
        <f t="shared" si="25"/>
        <v>541578.02999999991</v>
      </c>
      <c r="F60" s="31">
        <f t="shared" si="25"/>
        <v>526641.31999999995</v>
      </c>
      <c r="G60" s="31">
        <f t="shared" si="25"/>
        <v>527138.21</v>
      </c>
      <c r="H60" s="31">
        <f t="shared" si="25"/>
        <v>598274.62</v>
      </c>
      <c r="I60" s="31">
        <f t="shared" si="25"/>
        <v>597220.97000000009</v>
      </c>
      <c r="J60" s="31">
        <f t="shared" si="25"/>
        <v>638184.26</v>
      </c>
      <c r="K60" s="31">
        <f t="shared" si="25"/>
        <v>594052.03999999992</v>
      </c>
      <c r="L60" s="31">
        <f t="shared" si="25"/>
        <v>602367</v>
      </c>
      <c r="M60" s="31">
        <f t="shared" si="25"/>
        <v>583159.48</v>
      </c>
      <c r="N60" s="31">
        <f t="shared" si="25"/>
        <v>590711</v>
      </c>
      <c r="O60" s="31">
        <f t="shared" si="25"/>
        <v>585993.13</v>
      </c>
    </row>
    <row r="61" spans="1:15" ht="15" customHeight="1" x14ac:dyDescent="0.25">
      <c r="A61" s="214" t="s">
        <v>34</v>
      </c>
      <c r="B61" s="188" t="s">
        <v>36</v>
      </c>
      <c r="C61" s="1" t="s">
        <v>16</v>
      </c>
      <c r="D61" s="66">
        <f>[2]PIGOO!B72+[2]PIGOO!B73</f>
        <v>25106.52</v>
      </c>
      <c r="E61" s="66">
        <f>[2]PIGOO!C72+[2]PIGOO!C73</f>
        <v>17877.48</v>
      </c>
      <c r="F61" s="66">
        <f>[2]PIGOO!D72+[2]PIGOO!D73</f>
        <v>20742.59</v>
      </c>
      <c r="G61" s="66">
        <f>[2]PIGOO!E72+[2]PIGOO!E73</f>
        <v>26411.800000000003</v>
      </c>
      <c r="H61" s="66">
        <f>[2]PIGOO!F72+[2]PIGOO!F73</f>
        <v>24473.84</v>
      </c>
      <c r="I61" s="66">
        <f>[2]PIGOO!G72+[2]PIGOO!G73</f>
        <v>28614.960000000003</v>
      </c>
      <c r="J61" s="66">
        <f>[2]PIGOO!H72+[2]PIGOO!H73</f>
        <v>29784.100000000002</v>
      </c>
      <c r="K61" s="66">
        <f>[2]PIGOO!I72+[2]PIGOO!I73</f>
        <v>34218.92</v>
      </c>
      <c r="L61" s="66">
        <f>[2]PIGOO!J72+[2]PIGOO!J73</f>
        <v>39375.800000000003</v>
      </c>
      <c r="M61" s="66">
        <f>[2]PIGOO!K72+[2]PIGOO!K73</f>
        <v>34618.1</v>
      </c>
      <c r="N61" s="66">
        <f>[2]PIGOO!L72+[2]PIGOO!L73</f>
        <v>30026.959999999999</v>
      </c>
      <c r="O61" s="66">
        <f>[2]PIGOO!M72+[2]PIGOO!M73</f>
        <v>22844.379999999997</v>
      </c>
    </row>
    <row r="62" spans="1:15" ht="15.75" thickBot="1" x14ac:dyDescent="0.2">
      <c r="A62" s="203"/>
      <c r="B62" s="184"/>
      <c r="C62" s="4" t="s">
        <v>17</v>
      </c>
      <c r="D62" s="30">
        <v>24933.379999999997</v>
      </c>
      <c r="E62" s="31">
        <v>36512.53</v>
      </c>
      <c r="F62" s="31">
        <v>27120.86</v>
      </c>
      <c r="G62" s="31">
        <v>26083.9</v>
      </c>
      <c r="H62" s="31">
        <v>28544.65</v>
      </c>
      <c r="I62" s="31">
        <v>23881.18</v>
      </c>
      <c r="J62" s="39">
        <v>27041.079999999998</v>
      </c>
      <c r="K62" s="64">
        <v>22580.71</v>
      </c>
      <c r="L62" s="31">
        <v>15246</v>
      </c>
      <c r="M62" s="31">
        <v>19321.27</v>
      </c>
      <c r="N62" s="31">
        <v>19565</v>
      </c>
      <c r="O62" s="31">
        <v>20649.16</v>
      </c>
    </row>
    <row r="63" spans="1:15" x14ac:dyDescent="0.15">
      <c r="B63" s="184"/>
      <c r="C63" s="36" t="s">
        <v>18</v>
      </c>
      <c r="D63" s="37">
        <f t="shared" ref="D63:O63" si="26">(D61/D62)-1</f>
        <v>6.9441046500715586E-3</v>
      </c>
      <c r="E63" s="37">
        <f t="shared" si="26"/>
        <v>-0.51037410992883814</v>
      </c>
      <c r="F63" s="37">
        <f t="shared" si="26"/>
        <v>-0.23517948914599318</v>
      </c>
      <c r="G63" s="37">
        <f t="shared" si="26"/>
        <v>1.2570972898991339E-2</v>
      </c>
      <c r="H63" s="37">
        <f t="shared" si="26"/>
        <v>-0.14261201310928673</v>
      </c>
      <c r="I63" s="37">
        <f t="shared" si="26"/>
        <v>0.19822219840058164</v>
      </c>
      <c r="J63" s="37">
        <f t="shared" si="26"/>
        <v>0.10143899577975457</v>
      </c>
      <c r="K63" s="37">
        <f t="shared" si="26"/>
        <v>0.51540496290860638</v>
      </c>
      <c r="L63" s="37">
        <f t="shared" si="26"/>
        <v>1.5826971008789195</v>
      </c>
      <c r="M63" s="37">
        <f t="shared" si="26"/>
        <v>0.79170934415801852</v>
      </c>
      <c r="N63" s="37">
        <f t="shared" si="26"/>
        <v>0.53472834142601577</v>
      </c>
      <c r="O63" s="37">
        <f t="shared" si="26"/>
        <v>0.10631037775870777</v>
      </c>
    </row>
    <row r="64" spans="1:15" x14ac:dyDescent="0.15">
      <c r="B64" s="184"/>
      <c r="C64" s="36" t="s">
        <v>19</v>
      </c>
      <c r="D64" s="37">
        <f t="shared" ref="D64:O64" si="27">(D65/D66)-1</f>
        <v>6.9441046500715586E-3</v>
      </c>
      <c r="E64" s="37">
        <f t="shared" si="27"/>
        <v>-0.51037410992883814</v>
      </c>
      <c r="F64" s="37">
        <f t="shared" si="27"/>
        <v>-0.23517948914599318</v>
      </c>
      <c r="G64" s="37">
        <f t="shared" si="27"/>
        <v>1.2570972898991339E-2</v>
      </c>
      <c r="H64" s="37">
        <f t="shared" si="27"/>
        <v>-0.14261201310928673</v>
      </c>
      <c r="I64" s="37">
        <f t="shared" si="27"/>
        <v>0.19822219840058164</v>
      </c>
      <c r="J64" s="37">
        <f t="shared" si="27"/>
        <v>0.10143899577975457</v>
      </c>
      <c r="K64" s="37">
        <f t="shared" si="27"/>
        <v>0.51540496290860638</v>
      </c>
      <c r="L64" s="37">
        <f t="shared" si="27"/>
        <v>1.5826971008789195</v>
      </c>
      <c r="M64" s="37">
        <f t="shared" si="27"/>
        <v>0.79170934415801852</v>
      </c>
      <c r="N64" s="37">
        <f t="shared" si="27"/>
        <v>0.53472834142601577</v>
      </c>
      <c r="O64" s="37">
        <f t="shared" si="27"/>
        <v>0.10631037775870777</v>
      </c>
    </row>
    <row r="65" spans="1:15" x14ac:dyDescent="0.15">
      <c r="B65" s="184"/>
      <c r="C65" s="36" t="s">
        <v>20</v>
      </c>
      <c r="D65" s="31">
        <f t="shared" ref="D65:O66" si="28">D61</f>
        <v>25106.52</v>
      </c>
      <c r="E65" s="31">
        <f t="shared" si="28"/>
        <v>17877.48</v>
      </c>
      <c r="F65" s="31">
        <f t="shared" si="28"/>
        <v>20742.59</v>
      </c>
      <c r="G65" s="31">
        <f t="shared" si="28"/>
        <v>26411.800000000003</v>
      </c>
      <c r="H65" s="31">
        <f t="shared" si="28"/>
        <v>24473.84</v>
      </c>
      <c r="I65" s="31">
        <f t="shared" si="28"/>
        <v>28614.960000000003</v>
      </c>
      <c r="J65" s="31">
        <f t="shared" si="28"/>
        <v>29784.100000000002</v>
      </c>
      <c r="K65" s="31">
        <f t="shared" si="28"/>
        <v>34218.92</v>
      </c>
      <c r="L65" s="31">
        <f t="shared" si="28"/>
        <v>39375.800000000003</v>
      </c>
      <c r="M65" s="31">
        <f t="shared" si="28"/>
        <v>34618.1</v>
      </c>
      <c r="N65" s="31">
        <f t="shared" si="28"/>
        <v>30026.959999999999</v>
      </c>
      <c r="O65" s="31">
        <f t="shared" si="28"/>
        <v>22844.379999999997</v>
      </c>
    </row>
    <row r="66" spans="1:15" ht="15.75" thickBot="1" x14ac:dyDescent="0.2">
      <c r="B66" s="189"/>
      <c r="C66" s="65" t="s">
        <v>21</v>
      </c>
      <c r="D66" s="31">
        <f t="shared" si="28"/>
        <v>24933.379999999997</v>
      </c>
      <c r="E66" s="31">
        <f t="shared" si="28"/>
        <v>36512.53</v>
      </c>
      <c r="F66" s="31">
        <f t="shared" si="28"/>
        <v>27120.86</v>
      </c>
      <c r="G66" s="31">
        <f t="shared" si="28"/>
        <v>26083.9</v>
      </c>
      <c r="H66" s="31">
        <f t="shared" si="28"/>
        <v>28544.65</v>
      </c>
      <c r="I66" s="31">
        <f t="shared" si="28"/>
        <v>23881.18</v>
      </c>
      <c r="J66" s="31">
        <f t="shared" si="28"/>
        <v>27041.079999999998</v>
      </c>
      <c r="K66" s="31">
        <f t="shared" si="28"/>
        <v>22580.71</v>
      </c>
      <c r="L66" s="31">
        <f t="shared" si="28"/>
        <v>15246</v>
      </c>
      <c r="M66" s="31">
        <f t="shared" si="28"/>
        <v>19321.27</v>
      </c>
      <c r="N66" s="31">
        <f t="shared" si="28"/>
        <v>19565</v>
      </c>
      <c r="O66" s="31">
        <f t="shared" si="28"/>
        <v>20649.16</v>
      </c>
    </row>
    <row r="67" spans="1:15" ht="15" customHeight="1" x14ac:dyDescent="0.15">
      <c r="A67" s="214" t="s">
        <v>34</v>
      </c>
      <c r="B67" s="188" t="s">
        <v>37</v>
      </c>
      <c r="C67" s="1" t="s">
        <v>16</v>
      </c>
      <c r="D67" s="67">
        <f>[2]PIGOO!B82</f>
        <v>382872.96</v>
      </c>
      <c r="E67" s="67">
        <f>[2]PIGOO!C82</f>
        <v>356516.54</v>
      </c>
      <c r="F67" s="67">
        <f>[2]PIGOO!D82</f>
        <v>395053.86</v>
      </c>
      <c r="G67" s="67">
        <f>[2]PIGOO!E82</f>
        <v>366111.81</v>
      </c>
      <c r="H67" s="67">
        <f>[2]PIGOO!F82</f>
        <v>429820.33</v>
      </c>
      <c r="I67" s="67">
        <f>[2]PIGOO!G82</f>
        <v>429864.4</v>
      </c>
      <c r="J67" s="67">
        <f>[2]PIGOO!H82</f>
        <v>457923.95</v>
      </c>
      <c r="K67" s="67">
        <f>[2]PIGOO!I82</f>
        <v>453835.22</v>
      </c>
      <c r="L67" s="67">
        <f>[2]PIGOO!J82</f>
        <v>397352.91</v>
      </c>
      <c r="M67" s="67">
        <f>[2]PIGOO!K82</f>
        <v>446748.45</v>
      </c>
      <c r="N67" s="67">
        <f>[2]PIGOO!L82</f>
        <v>405151.53</v>
      </c>
      <c r="O67" s="67">
        <f>[2]PIGOO!M82</f>
        <v>397797.68</v>
      </c>
    </row>
    <row r="68" spans="1:15" ht="15.75" thickBot="1" x14ac:dyDescent="0.2">
      <c r="A68" s="203"/>
      <c r="B68" s="184"/>
      <c r="C68" s="4" t="s">
        <v>17</v>
      </c>
      <c r="D68" s="68">
        <v>300756.53000000003</v>
      </c>
      <c r="E68" s="32">
        <v>354086.55</v>
      </c>
      <c r="F68" s="31">
        <v>318089.87</v>
      </c>
      <c r="G68" s="31">
        <v>348605.96</v>
      </c>
      <c r="H68" s="31">
        <v>313538.37</v>
      </c>
      <c r="I68" s="31">
        <v>428533.97</v>
      </c>
      <c r="J68" s="39">
        <v>359783.89</v>
      </c>
      <c r="K68" s="64">
        <v>367119.07</v>
      </c>
      <c r="L68" s="31">
        <v>397426</v>
      </c>
      <c r="M68" s="31">
        <v>359178.15</v>
      </c>
      <c r="N68" s="31">
        <v>389878</v>
      </c>
      <c r="O68" s="31">
        <v>348223.34</v>
      </c>
    </row>
    <row r="69" spans="1:15" x14ac:dyDescent="0.15">
      <c r="B69" s="184"/>
      <c r="C69" s="36" t="s">
        <v>18</v>
      </c>
      <c r="D69" s="55">
        <f t="shared" ref="D69:O69" si="29">(D67/D68)-1</f>
        <v>0.2730329080469176</v>
      </c>
      <c r="E69" s="55">
        <f t="shared" si="29"/>
        <v>6.8627006589208062E-3</v>
      </c>
      <c r="F69" s="55">
        <f t="shared" si="29"/>
        <v>0.24195674637485309</v>
      </c>
      <c r="G69" s="55">
        <f t="shared" si="29"/>
        <v>5.0216726070891005E-2</v>
      </c>
      <c r="H69" s="55">
        <f t="shared" si="29"/>
        <v>0.37086995125987299</v>
      </c>
      <c r="I69" s="55">
        <f t="shared" si="29"/>
        <v>3.1046080197563164E-3</v>
      </c>
      <c r="J69" s="55">
        <f t="shared" si="29"/>
        <v>0.27277502614138727</v>
      </c>
      <c r="K69" s="55">
        <f t="shared" si="29"/>
        <v>0.23620715208283771</v>
      </c>
      <c r="L69" s="55">
        <f t="shared" si="29"/>
        <v>-1.8390845088145369E-4</v>
      </c>
      <c r="M69" s="55">
        <f t="shared" si="29"/>
        <v>0.24380742536816324</v>
      </c>
      <c r="N69" s="55">
        <f t="shared" si="29"/>
        <v>3.9175152227107102E-2</v>
      </c>
      <c r="O69" s="55">
        <f t="shared" si="29"/>
        <v>0.14236363363811266</v>
      </c>
    </row>
    <row r="70" spans="1:15" x14ac:dyDescent="0.15">
      <c r="B70" s="184"/>
      <c r="C70" s="36" t="s">
        <v>19</v>
      </c>
      <c r="D70" s="55">
        <f t="shared" ref="D70:O70" si="30">(D71/D72)-1</f>
        <v>0.2730329080469176</v>
      </c>
      <c r="E70" s="55">
        <f t="shared" si="30"/>
        <v>6.8627006589208062E-3</v>
      </c>
      <c r="F70" s="55">
        <f t="shared" si="30"/>
        <v>0.24195674637485309</v>
      </c>
      <c r="G70" s="55">
        <f t="shared" si="30"/>
        <v>5.0216726070891005E-2</v>
      </c>
      <c r="H70" s="55">
        <f t="shared" si="30"/>
        <v>0.37086995125987299</v>
      </c>
      <c r="I70" s="55">
        <f t="shared" si="30"/>
        <v>3.1046080197563164E-3</v>
      </c>
      <c r="J70" s="55">
        <f t="shared" si="30"/>
        <v>0.27277502614138727</v>
      </c>
      <c r="K70" s="55">
        <f t="shared" si="30"/>
        <v>0.23620715208283771</v>
      </c>
      <c r="L70" s="55">
        <f t="shared" si="30"/>
        <v>-1.8390845088145369E-4</v>
      </c>
      <c r="M70" s="55">
        <f t="shared" si="30"/>
        <v>0.24380742536816324</v>
      </c>
      <c r="N70" s="55">
        <f t="shared" si="30"/>
        <v>3.9175152227107102E-2</v>
      </c>
      <c r="O70" s="55">
        <f t="shared" si="30"/>
        <v>0.14236363363811266</v>
      </c>
    </row>
    <row r="71" spans="1:15" x14ac:dyDescent="0.15">
      <c r="B71" s="184"/>
      <c r="C71" s="36" t="s">
        <v>20</v>
      </c>
      <c r="D71" s="30">
        <f t="shared" ref="D71:O72" si="31">D67</f>
        <v>382872.96</v>
      </c>
      <c r="E71" s="30">
        <f t="shared" si="31"/>
        <v>356516.54</v>
      </c>
      <c r="F71" s="30">
        <f t="shared" si="31"/>
        <v>395053.86</v>
      </c>
      <c r="G71" s="30">
        <f t="shared" si="31"/>
        <v>366111.81</v>
      </c>
      <c r="H71" s="30">
        <f t="shared" si="31"/>
        <v>429820.33</v>
      </c>
      <c r="I71" s="30">
        <f t="shared" si="31"/>
        <v>429864.4</v>
      </c>
      <c r="J71" s="30">
        <f t="shared" si="31"/>
        <v>457923.95</v>
      </c>
      <c r="K71" s="30">
        <f t="shared" si="31"/>
        <v>453835.22</v>
      </c>
      <c r="L71" s="30">
        <f t="shared" si="31"/>
        <v>397352.91</v>
      </c>
      <c r="M71" s="30">
        <f t="shared" si="31"/>
        <v>446748.45</v>
      </c>
      <c r="N71" s="30">
        <f t="shared" si="31"/>
        <v>405151.53</v>
      </c>
      <c r="O71" s="30">
        <f t="shared" si="31"/>
        <v>397797.68</v>
      </c>
    </row>
    <row r="72" spans="1:15" ht="15.75" thickBot="1" x14ac:dyDescent="0.2">
      <c r="B72" s="189"/>
      <c r="C72" s="65" t="s">
        <v>21</v>
      </c>
      <c r="D72" s="30">
        <f t="shared" si="31"/>
        <v>300756.53000000003</v>
      </c>
      <c r="E72" s="30">
        <f t="shared" si="31"/>
        <v>354086.55</v>
      </c>
      <c r="F72" s="30">
        <f t="shared" si="31"/>
        <v>318089.87</v>
      </c>
      <c r="G72" s="30">
        <f t="shared" si="31"/>
        <v>348605.96</v>
      </c>
      <c r="H72" s="30">
        <f t="shared" si="31"/>
        <v>313538.37</v>
      </c>
      <c r="I72" s="30">
        <f t="shared" si="31"/>
        <v>428533.97</v>
      </c>
      <c r="J72" s="30">
        <f t="shared" si="31"/>
        <v>359783.89</v>
      </c>
      <c r="K72" s="30">
        <f t="shared" si="31"/>
        <v>367119.07</v>
      </c>
      <c r="L72" s="30">
        <f t="shared" si="31"/>
        <v>397426</v>
      </c>
      <c r="M72" s="30">
        <f t="shared" si="31"/>
        <v>359178.15</v>
      </c>
      <c r="N72" s="30">
        <f t="shared" si="31"/>
        <v>389878</v>
      </c>
      <c r="O72" s="30">
        <f t="shared" si="31"/>
        <v>348223.34</v>
      </c>
    </row>
    <row r="73" spans="1:15" x14ac:dyDescent="0.15">
      <c r="B73" s="188" t="s">
        <v>38</v>
      </c>
      <c r="C73" s="1" t="s">
        <v>16</v>
      </c>
      <c r="D73" s="67">
        <f>[2]PIGOO!B83</f>
        <v>229009.12</v>
      </c>
      <c r="E73" s="67">
        <f>[2]PIGOO!C83</f>
        <v>118438.66</v>
      </c>
      <c r="F73" s="67">
        <f>[2]PIGOO!D83</f>
        <v>158960.62100000001</v>
      </c>
      <c r="G73" s="67">
        <f>[2]PIGOO!E83</f>
        <v>215309.53</v>
      </c>
      <c r="H73" s="67">
        <f>[2]PIGOO!F83</f>
        <v>285471.35999999999</v>
      </c>
      <c r="I73" s="67">
        <f>[2]PIGOO!G83</f>
        <v>189002.5</v>
      </c>
      <c r="J73" s="67">
        <f>[2]PIGOO!H83</f>
        <v>252172.99</v>
      </c>
      <c r="K73" s="67">
        <f>[2]PIGOO!I83</f>
        <v>207637.2</v>
      </c>
      <c r="L73" s="67">
        <f>[2]PIGOO!J83</f>
        <v>168701.73</v>
      </c>
      <c r="M73" s="67">
        <f>[2]PIGOO!K83</f>
        <v>226983.52</v>
      </c>
      <c r="N73" s="67">
        <f>[2]PIGOO!L83</f>
        <v>237543.7</v>
      </c>
      <c r="O73" s="67">
        <f>[2]PIGOO!M83</f>
        <v>176618.78</v>
      </c>
    </row>
    <row r="74" spans="1:15" x14ac:dyDescent="0.15">
      <c r="B74" s="184"/>
      <c r="C74" s="4" t="s">
        <v>17</v>
      </c>
      <c r="D74" s="68">
        <v>200105.36</v>
      </c>
      <c r="E74" s="32">
        <v>287534.96000000002</v>
      </c>
      <c r="F74" s="31">
        <v>155592.94</v>
      </c>
      <c r="G74" s="31">
        <v>181758.21</v>
      </c>
      <c r="H74" s="31">
        <v>149025.69</v>
      </c>
      <c r="I74" s="31">
        <v>260250.23</v>
      </c>
      <c r="J74" s="39">
        <v>180703.93</v>
      </c>
      <c r="K74" s="64">
        <v>230958.52</v>
      </c>
      <c r="L74" s="31">
        <v>269152</v>
      </c>
      <c r="M74" s="31">
        <v>233277.01</v>
      </c>
      <c r="N74" s="31">
        <v>258409</v>
      </c>
      <c r="O74" s="31">
        <v>140294.07999999999</v>
      </c>
    </row>
    <row r="75" spans="1:15" x14ac:dyDescent="0.15">
      <c r="B75" s="184"/>
      <c r="C75" s="36" t="s">
        <v>18</v>
      </c>
      <c r="D75" s="55">
        <f t="shared" ref="D75:O75" si="32">(D73/D74)-1</f>
        <v>0.14444270758164612</v>
      </c>
      <c r="E75" s="55">
        <f t="shared" si="32"/>
        <v>-0.58808953179119505</v>
      </c>
      <c r="F75" s="55">
        <f t="shared" si="32"/>
        <v>2.1644176143210681E-2</v>
      </c>
      <c r="G75" s="55">
        <f t="shared" si="32"/>
        <v>0.18459314712661401</v>
      </c>
      <c r="H75" s="55">
        <f t="shared" si="32"/>
        <v>0.91558489009512378</v>
      </c>
      <c r="I75" s="55">
        <f t="shared" si="32"/>
        <v>-0.27376625181080538</v>
      </c>
      <c r="J75" s="55">
        <f t="shared" si="32"/>
        <v>0.39550362850437182</v>
      </c>
      <c r="K75" s="55">
        <f t="shared" si="32"/>
        <v>-0.10097622724634703</v>
      </c>
      <c r="L75" s="55">
        <f t="shared" si="32"/>
        <v>-0.37321019349661155</v>
      </c>
      <c r="M75" s="55">
        <f t="shared" si="32"/>
        <v>-2.6978612251588818E-2</v>
      </c>
      <c r="N75" s="55">
        <f t="shared" si="32"/>
        <v>-8.0745252680827662E-2</v>
      </c>
      <c r="O75" s="55">
        <f t="shared" si="32"/>
        <v>0.25891826654410521</v>
      </c>
    </row>
    <row r="76" spans="1:15" x14ac:dyDescent="0.15">
      <c r="B76" s="184"/>
      <c r="C76" s="36" t="s">
        <v>19</v>
      </c>
      <c r="D76" s="55">
        <f t="shared" ref="D76:O76" si="33">(D77/D78)-1</f>
        <v>0.14444270758164612</v>
      </c>
      <c r="E76" s="55">
        <f t="shared" si="33"/>
        <v>-0.58808953179119505</v>
      </c>
      <c r="F76" s="55">
        <f t="shared" si="33"/>
        <v>2.1644176143210681E-2</v>
      </c>
      <c r="G76" s="55">
        <f t="shared" si="33"/>
        <v>0.18459314712661401</v>
      </c>
      <c r="H76" s="55">
        <f t="shared" si="33"/>
        <v>0.91558489009512378</v>
      </c>
      <c r="I76" s="55">
        <f t="shared" si="33"/>
        <v>-0.27376625181080538</v>
      </c>
      <c r="J76" s="55">
        <f t="shared" si="33"/>
        <v>0.39550362850437182</v>
      </c>
      <c r="K76" s="55">
        <f t="shared" si="33"/>
        <v>-0.10097622724634703</v>
      </c>
      <c r="L76" s="55">
        <f t="shared" si="33"/>
        <v>-0.37321019349661155</v>
      </c>
      <c r="M76" s="55">
        <f t="shared" si="33"/>
        <v>-2.6978612251588818E-2</v>
      </c>
      <c r="N76" s="55">
        <f t="shared" si="33"/>
        <v>-8.0745252680827662E-2</v>
      </c>
      <c r="O76" s="55">
        <f t="shared" si="33"/>
        <v>0.25891826654410521</v>
      </c>
    </row>
    <row r="77" spans="1:15" x14ac:dyDescent="0.15">
      <c r="B77" s="184"/>
      <c r="C77" s="36" t="s">
        <v>20</v>
      </c>
      <c r="D77" s="30">
        <f t="shared" ref="D77:O78" si="34">D73</f>
        <v>229009.12</v>
      </c>
      <c r="E77" s="30">
        <f t="shared" si="34"/>
        <v>118438.66</v>
      </c>
      <c r="F77" s="30">
        <f t="shared" si="34"/>
        <v>158960.62100000001</v>
      </c>
      <c r="G77" s="30">
        <f t="shared" si="34"/>
        <v>215309.53</v>
      </c>
      <c r="H77" s="30">
        <f t="shared" si="34"/>
        <v>285471.35999999999</v>
      </c>
      <c r="I77" s="30">
        <f t="shared" si="34"/>
        <v>189002.5</v>
      </c>
      <c r="J77" s="30">
        <f t="shared" si="34"/>
        <v>252172.99</v>
      </c>
      <c r="K77" s="30">
        <f t="shared" si="34"/>
        <v>207637.2</v>
      </c>
      <c r="L77" s="30">
        <f t="shared" si="34"/>
        <v>168701.73</v>
      </c>
      <c r="M77" s="30">
        <f t="shared" si="34"/>
        <v>226983.52</v>
      </c>
      <c r="N77" s="30">
        <f t="shared" si="34"/>
        <v>237543.7</v>
      </c>
      <c r="O77" s="30">
        <f t="shared" si="34"/>
        <v>176618.78</v>
      </c>
    </row>
    <row r="78" spans="1:15" ht="15.75" thickBot="1" x14ac:dyDescent="0.2">
      <c r="B78" s="189"/>
      <c r="C78" s="65" t="s">
        <v>21</v>
      </c>
      <c r="D78" s="30">
        <f t="shared" si="34"/>
        <v>200105.36</v>
      </c>
      <c r="E78" s="30">
        <f t="shared" si="34"/>
        <v>287534.96000000002</v>
      </c>
      <c r="F78" s="30">
        <f t="shared" si="34"/>
        <v>155592.94</v>
      </c>
      <c r="G78" s="30">
        <f t="shared" si="34"/>
        <v>181758.21</v>
      </c>
      <c r="H78" s="30">
        <f t="shared" si="34"/>
        <v>149025.69</v>
      </c>
      <c r="I78" s="30">
        <f t="shared" si="34"/>
        <v>260250.23</v>
      </c>
      <c r="J78" s="30">
        <f t="shared" si="34"/>
        <v>180703.93</v>
      </c>
      <c r="K78" s="30">
        <f t="shared" si="34"/>
        <v>230958.52</v>
      </c>
      <c r="L78" s="30">
        <f t="shared" si="34"/>
        <v>269152</v>
      </c>
      <c r="M78" s="30">
        <f t="shared" si="34"/>
        <v>233277.01</v>
      </c>
      <c r="N78" s="30">
        <f t="shared" si="34"/>
        <v>258409</v>
      </c>
      <c r="O78" s="30">
        <f t="shared" si="34"/>
        <v>140294.07999999999</v>
      </c>
    </row>
    <row r="79" spans="1:15" x14ac:dyDescent="0.25">
      <c r="A79" s="214" t="s">
        <v>34</v>
      </c>
      <c r="B79" s="188" t="s">
        <v>39</v>
      </c>
      <c r="C79" s="1" t="s">
        <v>16</v>
      </c>
      <c r="D79" s="66">
        <f>[2]PIGOO!B79+[2]PIGOO!B80</f>
        <v>40048.1</v>
      </c>
      <c r="E79" s="66">
        <f>[2]PIGOO!C79+[2]PIGOO!C80</f>
        <v>4884.8</v>
      </c>
      <c r="F79" s="66">
        <f>[2]PIGOO!D79+[2]PIGOO!D80</f>
        <v>7837.91</v>
      </c>
      <c r="G79" s="66">
        <f>[2]PIGOO!E79+[2]PIGOO!E80</f>
        <v>5775.95</v>
      </c>
      <c r="H79" s="66">
        <f>[2]PIGOO!F79+[2]PIGOO!F80</f>
        <v>34878.109999999993</v>
      </c>
      <c r="I79" s="66">
        <f>[2]PIGOO!G79+[2]PIGOO!G80</f>
        <v>10598.17</v>
      </c>
      <c r="J79" s="66">
        <f>[2]PIGOO!H79+[2]PIGOO!H80</f>
        <v>63797.84</v>
      </c>
      <c r="K79" s="66">
        <f>[2]PIGOO!I79+[2]PIGOO!I80</f>
        <v>6823.67</v>
      </c>
      <c r="L79" s="66">
        <f>[2]PIGOO!J79+[2]PIGOO!J80</f>
        <v>24379.079999999998</v>
      </c>
      <c r="M79" s="66">
        <f>[2]PIGOO!K79+[2]PIGOO!K80</f>
        <v>7806.28</v>
      </c>
      <c r="N79" s="66">
        <f>[2]PIGOO!L79+[2]PIGOO!L80</f>
        <v>52221.32</v>
      </c>
      <c r="O79" s="66">
        <f>[2]PIGOO!M79+[2]PIGOO!M80</f>
        <v>6261.1299999999992</v>
      </c>
    </row>
    <row r="80" spans="1:15" ht="15.75" thickBot="1" x14ac:dyDescent="0.2">
      <c r="A80" s="203"/>
      <c r="B80" s="184"/>
      <c r="C80" s="4" t="s">
        <v>17</v>
      </c>
      <c r="D80" s="68">
        <v>213.42</v>
      </c>
      <c r="E80" s="32">
        <v>51378.23</v>
      </c>
      <c r="F80" s="31">
        <v>1923.97</v>
      </c>
      <c r="G80" s="31">
        <v>57234.43</v>
      </c>
      <c r="H80" s="31">
        <v>25174.95</v>
      </c>
      <c r="I80" s="31">
        <v>31162.79</v>
      </c>
      <c r="J80" s="39">
        <v>11248.54</v>
      </c>
      <c r="K80" s="64">
        <v>24148.12</v>
      </c>
      <c r="L80" s="31">
        <v>17674</v>
      </c>
      <c r="M80" s="31">
        <v>8172.7000000000007</v>
      </c>
      <c r="N80" s="31">
        <v>8481</v>
      </c>
      <c r="O80" s="31">
        <v>4438.79</v>
      </c>
    </row>
    <row r="81" spans="1:15" s="23" customFormat="1" x14ac:dyDescent="0.15">
      <c r="A81" s="24"/>
      <c r="B81" s="184"/>
      <c r="C81" s="36" t="s">
        <v>18</v>
      </c>
      <c r="D81" s="55">
        <f t="shared" ref="D81:O81" si="35">(D79/D80)-1</f>
        <v>186.64923624777435</v>
      </c>
      <c r="E81" s="55">
        <f t="shared" si="35"/>
        <v>-0.90492471227599702</v>
      </c>
      <c r="F81" s="55">
        <f t="shared" si="35"/>
        <v>3.0738213173802089</v>
      </c>
      <c r="G81" s="55">
        <f t="shared" si="35"/>
        <v>-0.89908259766018461</v>
      </c>
      <c r="H81" s="55">
        <f t="shared" si="35"/>
        <v>0.38542916669149263</v>
      </c>
      <c r="I81" s="55">
        <f t="shared" si="35"/>
        <v>-0.65990946253528648</v>
      </c>
      <c r="J81" s="55">
        <f t="shared" si="35"/>
        <v>4.6716551659148644</v>
      </c>
      <c r="K81" s="55">
        <f t="shared" si="35"/>
        <v>-0.71742437920633151</v>
      </c>
      <c r="L81" s="55">
        <f t="shared" si="35"/>
        <v>0.37937535362679631</v>
      </c>
      <c r="M81" s="55">
        <f t="shared" si="35"/>
        <v>-4.4834632373634276E-2</v>
      </c>
      <c r="N81" s="55">
        <f t="shared" si="35"/>
        <v>5.1574484141021104</v>
      </c>
      <c r="O81" s="55">
        <f t="shared" si="35"/>
        <v>0.4105488207371828</v>
      </c>
    </row>
    <row r="82" spans="1:15" s="23" customFormat="1" x14ac:dyDescent="0.15">
      <c r="A82" s="24"/>
      <c r="B82" s="184"/>
      <c r="C82" s="36" t="s">
        <v>19</v>
      </c>
      <c r="D82" s="55">
        <f t="shared" ref="D82:O82" si="36">(D83/D84)-1</f>
        <v>186.64923624777435</v>
      </c>
      <c r="E82" s="55">
        <f t="shared" si="36"/>
        <v>-0.90492471227599702</v>
      </c>
      <c r="F82" s="55">
        <f t="shared" si="36"/>
        <v>3.0738213173802089</v>
      </c>
      <c r="G82" s="55">
        <f t="shared" si="36"/>
        <v>-0.89908259766018461</v>
      </c>
      <c r="H82" s="55">
        <f t="shared" si="36"/>
        <v>0.38542916669149263</v>
      </c>
      <c r="I82" s="55">
        <f t="shared" si="36"/>
        <v>-0.65990946253528648</v>
      </c>
      <c r="J82" s="55">
        <f t="shared" si="36"/>
        <v>4.6716551659148644</v>
      </c>
      <c r="K82" s="55">
        <f t="shared" si="36"/>
        <v>-0.71742437920633151</v>
      </c>
      <c r="L82" s="55">
        <f t="shared" si="36"/>
        <v>0.37937535362679631</v>
      </c>
      <c r="M82" s="55">
        <f t="shared" si="36"/>
        <v>-4.4834632373634276E-2</v>
      </c>
      <c r="N82" s="55">
        <f t="shared" si="36"/>
        <v>5.1574484141021104</v>
      </c>
      <c r="O82" s="55">
        <f t="shared" si="36"/>
        <v>0.4105488207371828</v>
      </c>
    </row>
    <row r="83" spans="1:15" s="23" customFormat="1" x14ac:dyDescent="0.15">
      <c r="A83" s="24"/>
      <c r="B83" s="184"/>
      <c r="C83" s="36" t="s">
        <v>20</v>
      </c>
      <c r="D83" s="30">
        <f t="shared" ref="D83:O84" si="37">D79</f>
        <v>40048.1</v>
      </c>
      <c r="E83" s="30">
        <f t="shared" si="37"/>
        <v>4884.8</v>
      </c>
      <c r="F83" s="30">
        <f t="shared" si="37"/>
        <v>7837.91</v>
      </c>
      <c r="G83" s="30">
        <f t="shared" si="37"/>
        <v>5775.95</v>
      </c>
      <c r="H83" s="30">
        <f t="shared" si="37"/>
        <v>34878.109999999993</v>
      </c>
      <c r="I83" s="30">
        <f t="shared" si="37"/>
        <v>10598.17</v>
      </c>
      <c r="J83" s="30">
        <f t="shared" si="37"/>
        <v>63797.84</v>
      </c>
      <c r="K83" s="30">
        <f t="shared" si="37"/>
        <v>6823.67</v>
      </c>
      <c r="L83" s="30">
        <f t="shared" si="37"/>
        <v>24379.079999999998</v>
      </c>
      <c r="M83" s="30">
        <f t="shared" si="37"/>
        <v>7806.28</v>
      </c>
      <c r="N83" s="30">
        <f t="shared" si="37"/>
        <v>52221.32</v>
      </c>
      <c r="O83" s="30">
        <f t="shared" si="37"/>
        <v>6261.1299999999992</v>
      </c>
    </row>
    <row r="84" spans="1:15" s="23" customFormat="1" ht="15.75" thickBot="1" x14ac:dyDescent="0.2">
      <c r="A84" s="24"/>
      <c r="B84" s="189"/>
      <c r="C84" s="65" t="s">
        <v>21</v>
      </c>
      <c r="D84" s="30">
        <f t="shared" si="37"/>
        <v>213.42</v>
      </c>
      <c r="E84" s="30">
        <f t="shared" si="37"/>
        <v>51378.23</v>
      </c>
      <c r="F84" s="30">
        <f t="shared" si="37"/>
        <v>1923.97</v>
      </c>
      <c r="G84" s="30">
        <f t="shared" si="37"/>
        <v>57234.43</v>
      </c>
      <c r="H84" s="30">
        <f t="shared" si="37"/>
        <v>25174.95</v>
      </c>
      <c r="I84" s="30">
        <f t="shared" si="37"/>
        <v>31162.79</v>
      </c>
      <c r="J84" s="30">
        <f t="shared" si="37"/>
        <v>11248.54</v>
      </c>
      <c r="K84" s="30">
        <f t="shared" si="37"/>
        <v>24148.12</v>
      </c>
      <c r="L84" s="30">
        <f t="shared" si="37"/>
        <v>17674</v>
      </c>
      <c r="M84" s="30">
        <f t="shared" si="37"/>
        <v>8172.7000000000007</v>
      </c>
      <c r="N84" s="30">
        <f t="shared" si="37"/>
        <v>8481</v>
      </c>
      <c r="O84" s="30">
        <f t="shared" si="37"/>
        <v>4438.79</v>
      </c>
    </row>
    <row r="85" spans="1:15" s="23" customFormat="1" x14ac:dyDescent="0.15">
      <c r="A85" s="24"/>
      <c r="B85" s="188" t="s">
        <v>40</v>
      </c>
      <c r="C85" s="3" t="s">
        <v>26</v>
      </c>
      <c r="D85" s="69">
        <f t="shared" ref="D85:O85" si="38">(D67/D55)</f>
        <v>0.5740708848438032</v>
      </c>
      <c r="E85" s="69">
        <f t="shared" si="38"/>
        <v>0.59024291118867189</v>
      </c>
      <c r="F85" s="69">
        <f t="shared" si="38"/>
        <v>0.65048463966458669</v>
      </c>
      <c r="G85" s="69">
        <f t="shared" si="38"/>
        <v>0.59233164777999692</v>
      </c>
      <c r="H85" s="69">
        <f t="shared" si="38"/>
        <v>0.66576465347543301</v>
      </c>
      <c r="I85" s="69">
        <f t="shared" si="38"/>
        <v>0.67188285168884143</v>
      </c>
      <c r="J85" s="69">
        <f t="shared" si="38"/>
        <v>0.66626038887726047</v>
      </c>
      <c r="K85" s="69">
        <f t="shared" si="38"/>
        <v>0.66984852000795014</v>
      </c>
      <c r="L85" s="69">
        <f t="shared" si="38"/>
        <v>0.56761656571136798</v>
      </c>
      <c r="M85" s="69">
        <f t="shared" si="38"/>
        <v>0.67201632628526786</v>
      </c>
      <c r="N85" s="69">
        <f t="shared" si="38"/>
        <v>0.59176965230892709</v>
      </c>
      <c r="O85" s="69">
        <f t="shared" si="38"/>
        <v>0.62162252331867673</v>
      </c>
    </row>
    <row r="86" spans="1:15" s="23" customFormat="1" x14ac:dyDescent="0.15">
      <c r="A86" s="24"/>
      <c r="B86" s="184"/>
      <c r="C86" s="3" t="s">
        <v>33</v>
      </c>
      <c r="D86" s="70">
        <f t="shared" ref="D86:O87" si="39">D71/D59</f>
        <v>0.5740708848438032</v>
      </c>
      <c r="E86" s="70">
        <f t="shared" si="39"/>
        <v>0.59024291118867189</v>
      </c>
      <c r="F86" s="70">
        <f t="shared" si="39"/>
        <v>0.65048463966458669</v>
      </c>
      <c r="G86" s="70">
        <f t="shared" si="39"/>
        <v>0.59233164777999692</v>
      </c>
      <c r="H86" s="70">
        <f t="shared" si="39"/>
        <v>0.66576465347543301</v>
      </c>
      <c r="I86" s="70">
        <f t="shared" si="39"/>
        <v>0.67188285168884143</v>
      </c>
      <c r="J86" s="70">
        <f t="shared" si="39"/>
        <v>0.66626038887726047</v>
      </c>
      <c r="K86" s="70">
        <f t="shared" si="39"/>
        <v>0.66984852000795014</v>
      </c>
      <c r="L86" s="70">
        <f t="shared" si="39"/>
        <v>0.56761656571136798</v>
      </c>
      <c r="M86" s="70">
        <f t="shared" si="39"/>
        <v>0.67201632628526786</v>
      </c>
      <c r="N86" s="70">
        <f t="shared" si="39"/>
        <v>0.59176965230892709</v>
      </c>
      <c r="O86" s="70">
        <f t="shared" si="39"/>
        <v>0.62162252331867673</v>
      </c>
    </row>
    <row r="87" spans="1:15" s="23" customFormat="1" ht="15.75" thickBot="1" x14ac:dyDescent="0.2">
      <c r="A87" s="24"/>
      <c r="B87" s="189"/>
      <c r="C87" s="10" t="s">
        <v>28</v>
      </c>
      <c r="D87" s="71">
        <f t="shared" si="39"/>
        <v>0.55768750010893919</v>
      </c>
      <c r="E87" s="71">
        <f t="shared" si="39"/>
        <v>0.65380523283043823</v>
      </c>
      <c r="F87" s="71">
        <f t="shared" si="39"/>
        <v>0.60399717591471935</v>
      </c>
      <c r="G87" s="71">
        <f t="shared" si="39"/>
        <v>0.66131794923384524</v>
      </c>
      <c r="H87" s="71">
        <f t="shared" si="39"/>
        <v>0.52407098599636404</v>
      </c>
      <c r="I87" s="71">
        <f t="shared" si="39"/>
        <v>0.71754675660501321</v>
      </c>
      <c r="J87" s="71">
        <f t="shared" si="39"/>
        <v>0.56376177312803044</v>
      </c>
      <c r="K87" s="71">
        <f t="shared" si="39"/>
        <v>0.61799143051507754</v>
      </c>
      <c r="L87" s="71">
        <f t="shared" si="39"/>
        <v>0.65977385879372541</v>
      </c>
      <c r="M87" s="71">
        <f t="shared" si="39"/>
        <v>0.61591753597146359</v>
      </c>
      <c r="N87" s="71">
        <f t="shared" si="39"/>
        <v>0.66001479572921451</v>
      </c>
      <c r="O87" s="71">
        <f t="shared" si="39"/>
        <v>0.59424474822767981</v>
      </c>
    </row>
    <row r="88" spans="1:15" s="23" customFormat="1" x14ac:dyDescent="0.15">
      <c r="A88" s="24"/>
      <c r="B88" s="196" t="s">
        <v>41</v>
      </c>
      <c r="C88" s="3" t="s">
        <v>26</v>
      </c>
      <c r="D88" s="69">
        <f t="shared" ref="D88:O88" si="40">D79/D61</f>
        <v>1.5951274808296807</v>
      </c>
      <c r="E88" s="69">
        <f t="shared" si="40"/>
        <v>0.27323761514486383</v>
      </c>
      <c r="F88" s="69">
        <f t="shared" si="40"/>
        <v>0.37786554138128364</v>
      </c>
      <c r="G88" s="69">
        <f t="shared" si="40"/>
        <v>0.21868823783308972</v>
      </c>
      <c r="H88" s="69">
        <f t="shared" si="40"/>
        <v>1.4251180035499127</v>
      </c>
      <c r="I88" s="69">
        <f t="shared" si="40"/>
        <v>0.37037165175139153</v>
      </c>
      <c r="J88" s="69">
        <f t="shared" si="40"/>
        <v>2.1420099986234264</v>
      </c>
      <c r="K88" s="69">
        <f t="shared" si="40"/>
        <v>0.19941219652753508</v>
      </c>
      <c r="L88" s="69">
        <f t="shared" si="40"/>
        <v>0.61913865877010743</v>
      </c>
      <c r="M88" s="69">
        <f t="shared" si="40"/>
        <v>0.22549706656344515</v>
      </c>
      <c r="N88" s="69">
        <f t="shared" si="40"/>
        <v>1.739147752553039</v>
      </c>
      <c r="O88" s="69">
        <f t="shared" si="40"/>
        <v>0.27407747551038814</v>
      </c>
    </row>
    <row r="89" spans="1:15" s="23" customFormat="1" x14ac:dyDescent="0.15">
      <c r="A89" s="24"/>
      <c r="B89" s="201"/>
      <c r="C89" s="3" t="s">
        <v>33</v>
      </c>
      <c r="D89" s="70">
        <f t="shared" ref="D89:O89" si="41">D83/D65</f>
        <v>1.5951274808296807</v>
      </c>
      <c r="E89" s="70">
        <f t="shared" si="41"/>
        <v>0.27323761514486383</v>
      </c>
      <c r="F89" s="70">
        <f t="shared" si="41"/>
        <v>0.37786554138128364</v>
      </c>
      <c r="G89" s="70">
        <f t="shared" si="41"/>
        <v>0.21868823783308972</v>
      </c>
      <c r="H89" s="70">
        <f t="shared" si="41"/>
        <v>1.4251180035499127</v>
      </c>
      <c r="I89" s="70">
        <f t="shared" si="41"/>
        <v>0.37037165175139153</v>
      </c>
      <c r="J89" s="70">
        <f t="shared" si="41"/>
        <v>2.1420099986234264</v>
      </c>
      <c r="K89" s="70">
        <f t="shared" si="41"/>
        <v>0.19941219652753508</v>
      </c>
      <c r="L89" s="70">
        <f t="shared" si="41"/>
        <v>0.61913865877010743</v>
      </c>
      <c r="M89" s="70">
        <f t="shared" si="41"/>
        <v>0.22549706656344515</v>
      </c>
      <c r="N89" s="70">
        <f t="shared" si="41"/>
        <v>1.739147752553039</v>
      </c>
      <c r="O89" s="70">
        <f t="shared" si="41"/>
        <v>0.27407747551038814</v>
      </c>
    </row>
    <row r="90" spans="1:15" s="23" customFormat="1" ht="15.75" thickBot="1" x14ac:dyDescent="0.2">
      <c r="A90" s="24"/>
      <c r="B90" s="197"/>
      <c r="C90" s="10" t="s">
        <v>28</v>
      </c>
      <c r="D90" s="71">
        <v>0.11461780924059922</v>
      </c>
      <c r="E90" s="71">
        <v>0.11461780924059922</v>
      </c>
      <c r="F90" s="71">
        <v>0.11461780924059922</v>
      </c>
      <c r="G90" s="71">
        <v>0.11461780924059922</v>
      </c>
      <c r="H90" s="71">
        <v>0.11461780924059922</v>
      </c>
      <c r="I90" s="71">
        <v>0.11461780924059922</v>
      </c>
      <c r="J90" s="71">
        <v>0.11461780924059922</v>
      </c>
      <c r="K90" s="71">
        <v>0.11461780924059922</v>
      </c>
      <c r="L90" s="71">
        <v>0.11461780924059922</v>
      </c>
      <c r="M90" s="71">
        <v>0.11</v>
      </c>
      <c r="N90" s="71">
        <v>0.11</v>
      </c>
      <c r="O90" s="71">
        <v>0.11</v>
      </c>
    </row>
    <row r="91" spans="1:15" s="23" customFormat="1" x14ac:dyDescent="0.15">
      <c r="A91" s="24"/>
      <c r="B91" s="201" t="s">
        <v>42</v>
      </c>
      <c r="C91" s="3" t="s">
        <v>26</v>
      </c>
      <c r="D91" s="69">
        <f t="shared" ref="D91:O91" si="42">(D67)/(D61+D55)</f>
        <v>0.55324447407877431</v>
      </c>
      <c r="E91" s="69">
        <f t="shared" si="42"/>
        <v>0.57327530287631601</v>
      </c>
      <c r="F91" s="69">
        <f t="shared" si="42"/>
        <v>0.62900161247656972</v>
      </c>
      <c r="G91" s="69">
        <f t="shared" si="42"/>
        <v>0.56805763372449847</v>
      </c>
      <c r="H91" s="69">
        <f t="shared" si="42"/>
        <v>0.64144834812850482</v>
      </c>
      <c r="I91" s="69">
        <f t="shared" si="42"/>
        <v>0.64311903044028695</v>
      </c>
      <c r="J91" s="69">
        <f t="shared" si="42"/>
        <v>0.63858743702733189</v>
      </c>
      <c r="K91" s="69">
        <f t="shared" si="42"/>
        <v>0.63764356580039749</v>
      </c>
      <c r="L91" s="69">
        <f t="shared" si="42"/>
        <v>0.53738941824623532</v>
      </c>
      <c r="M91" s="69">
        <f t="shared" si="42"/>
        <v>0.63875392638432327</v>
      </c>
      <c r="N91" s="69">
        <f t="shared" si="42"/>
        <v>0.5669064003078117</v>
      </c>
      <c r="O91" s="69">
        <f t="shared" si="42"/>
        <v>0.60019670211262777</v>
      </c>
    </row>
    <row r="92" spans="1:15" s="23" customFormat="1" x14ac:dyDescent="0.15">
      <c r="A92" s="24"/>
      <c r="B92" s="201"/>
      <c r="C92" s="3" t="s">
        <v>33</v>
      </c>
      <c r="D92" s="70">
        <f t="shared" ref="D92:O92" si="43">(D71)/(D65+D59)</f>
        <v>0.55324447407877431</v>
      </c>
      <c r="E92" s="70">
        <f t="shared" si="43"/>
        <v>0.57327530287631601</v>
      </c>
      <c r="F92" s="70">
        <f t="shared" si="43"/>
        <v>0.62900161247656972</v>
      </c>
      <c r="G92" s="70">
        <f t="shared" si="43"/>
        <v>0.56805763372449847</v>
      </c>
      <c r="H92" s="70">
        <f t="shared" si="43"/>
        <v>0.64144834812850482</v>
      </c>
      <c r="I92" s="70">
        <f t="shared" si="43"/>
        <v>0.64311903044028695</v>
      </c>
      <c r="J92" s="70">
        <f t="shared" si="43"/>
        <v>0.63858743702733189</v>
      </c>
      <c r="K92" s="70">
        <f t="shared" si="43"/>
        <v>0.63764356580039749</v>
      </c>
      <c r="L92" s="70">
        <f t="shared" si="43"/>
        <v>0.53738941824623532</v>
      </c>
      <c r="M92" s="70">
        <f t="shared" si="43"/>
        <v>0.63875392638432327</v>
      </c>
      <c r="N92" s="70">
        <f t="shared" si="43"/>
        <v>0.5669064003078117</v>
      </c>
      <c r="O92" s="70">
        <f t="shared" si="43"/>
        <v>0.60019670211262777</v>
      </c>
    </row>
    <row r="93" spans="1:15" s="23" customFormat="1" ht="15.75" thickBot="1" x14ac:dyDescent="0.2">
      <c r="A93" s="24"/>
      <c r="B93" s="197"/>
      <c r="C93" s="10" t="s">
        <v>28</v>
      </c>
      <c r="D93" s="71">
        <v>0.93227491765829273</v>
      </c>
      <c r="E93" s="71">
        <v>0.93227491765829273</v>
      </c>
      <c r="F93" s="71">
        <v>0.93227491765829273</v>
      </c>
      <c r="G93" s="71">
        <v>0.93227491765829273</v>
      </c>
      <c r="H93" s="71">
        <v>0.93227491765829273</v>
      </c>
      <c r="I93" s="71">
        <v>0.93227491765829273</v>
      </c>
      <c r="J93" s="71">
        <v>0.93227491765829273</v>
      </c>
      <c r="K93" s="71">
        <v>0.93227491765829273</v>
      </c>
      <c r="L93" s="71">
        <v>0.93227491765829273</v>
      </c>
      <c r="M93" s="71">
        <v>0.93</v>
      </c>
      <c r="N93" s="71">
        <v>0.93</v>
      </c>
      <c r="O93" s="71">
        <v>0.93</v>
      </c>
    </row>
    <row r="94" spans="1:15" s="23" customFormat="1" x14ac:dyDescent="0.15">
      <c r="A94" s="72"/>
      <c r="B94" s="73" t="s">
        <v>43</v>
      </c>
      <c r="C94" s="74">
        <v>5270</v>
      </c>
      <c r="D94" s="75"/>
      <c r="E94" s="76"/>
      <c r="F94" s="76"/>
      <c r="G94" s="76"/>
      <c r="H94" s="77"/>
      <c r="I94" s="77"/>
      <c r="J94" s="77"/>
      <c r="K94" s="77"/>
      <c r="L94" s="77"/>
      <c r="M94" s="77"/>
      <c r="N94" s="77"/>
      <c r="O94" s="77"/>
    </row>
    <row r="95" spans="1:15" s="23" customFormat="1" x14ac:dyDescent="0.15">
      <c r="A95" s="78"/>
      <c r="B95" s="217" t="s">
        <v>44</v>
      </c>
      <c r="C95" s="4"/>
      <c r="D95" s="75">
        <f t="shared" ref="D95:O95" si="44">(D7*1000)/($C$94*30.4)</f>
        <v>402.91995405972239</v>
      </c>
      <c r="E95" s="75">
        <f t="shared" si="44"/>
        <v>371.32977129731347</v>
      </c>
      <c r="F95" s="75">
        <f t="shared" si="44"/>
        <v>429.5915310096874</v>
      </c>
      <c r="G95" s="75">
        <f t="shared" si="44"/>
        <v>426.75147308498953</v>
      </c>
      <c r="H95" s="75">
        <f t="shared" si="44"/>
        <v>443.06776190951763</v>
      </c>
      <c r="I95" s="75">
        <f t="shared" si="44"/>
        <v>460.58873464496156</v>
      </c>
      <c r="J95" s="75">
        <f t="shared" si="44"/>
        <v>475.98746629381804</v>
      </c>
      <c r="K95" s="75">
        <f t="shared" si="44"/>
        <v>447.39963048037549</v>
      </c>
      <c r="L95" s="75">
        <f t="shared" si="44"/>
        <v>437.66228902426843</v>
      </c>
      <c r="M95" s="75">
        <f t="shared" si="44"/>
        <v>555.20947767901725</v>
      </c>
      <c r="N95" s="75">
        <f t="shared" si="44"/>
        <v>418.31244382303004</v>
      </c>
      <c r="O95" s="75">
        <f t="shared" si="44"/>
        <v>408.50019974033756</v>
      </c>
    </row>
    <row r="96" spans="1:15" s="23" customFormat="1" ht="10.5" customHeight="1" x14ac:dyDescent="0.15">
      <c r="A96" s="78"/>
      <c r="B96" s="218"/>
      <c r="C96" s="11"/>
      <c r="D96" s="79"/>
      <c r="E96" s="80"/>
      <c r="F96" s="80"/>
      <c r="G96" s="81"/>
      <c r="H96" s="82"/>
      <c r="I96" s="81"/>
      <c r="J96" s="81"/>
      <c r="K96" s="81"/>
      <c r="L96" s="81"/>
      <c r="M96" s="81"/>
      <c r="N96" s="81"/>
      <c r="O96" s="81"/>
    </row>
    <row r="97" spans="1:27" ht="15" customHeight="1" x14ac:dyDescent="0.15">
      <c r="A97" s="78"/>
      <c r="B97" s="83" t="s">
        <v>45</v>
      </c>
      <c r="C97" s="12"/>
      <c r="D97" s="84">
        <f t="shared" ref="D97:O97" si="45">((D13+D25)*1000)/($C$94*30.4)</f>
        <v>207.34919604514133</v>
      </c>
      <c r="E97" s="84">
        <f t="shared" si="45"/>
        <v>202.44307400379506</v>
      </c>
      <c r="F97" s="84">
        <f t="shared" si="45"/>
        <v>206.94347348447019</v>
      </c>
      <c r="G97" s="84">
        <f t="shared" si="45"/>
        <v>208.40407470288625</v>
      </c>
      <c r="H97" s="84">
        <f t="shared" si="45"/>
        <v>226.75521821631878</v>
      </c>
      <c r="I97" s="84">
        <f t="shared" si="45"/>
        <v>222.83531409168083</v>
      </c>
      <c r="J97" s="84">
        <f t="shared" si="45"/>
        <v>252.58414061719765</v>
      </c>
      <c r="K97" s="84">
        <f t="shared" si="45"/>
        <v>244.326126036153</v>
      </c>
      <c r="L97" s="84">
        <f t="shared" si="45"/>
        <v>251.66658344152603</v>
      </c>
      <c r="M97" s="84">
        <f t="shared" si="45"/>
        <v>224.50189753320683</v>
      </c>
      <c r="N97" s="84">
        <f t="shared" si="45"/>
        <v>216.7994107660042</v>
      </c>
      <c r="O97" s="84">
        <f t="shared" si="45"/>
        <v>194.42225107360431</v>
      </c>
    </row>
    <row r="98" spans="1:27" ht="15.75" thickBot="1" x14ac:dyDescent="0.2">
      <c r="A98" s="85"/>
      <c r="B98" s="86"/>
      <c r="C98" s="11"/>
      <c r="D98" s="87"/>
      <c r="E98" s="88"/>
      <c r="F98" s="87"/>
      <c r="G98" s="88"/>
      <c r="H98" s="88"/>
      <c r="I98" s="88"/>
      <c r="J98" s="88"/>
      <c r="K98" s="88"/>
      <c r="L98" s="88"/>
      <c r="M98" s="88"/>
      <c r="N98" s="88"/>
      <c r="O98" s="88"/>
    </row>
    <row r="99" spans="1:27" ht="15.75" x14ac:dyDescent="0.25">
      <c r="B99" s="196" t="s">
        <v>46</v>
      </c>
      <c r="C99" s="89" t="s">
        <v>47</v>
      </c>
      <c r="D99" s="90">
        <f>[2]PIGOO!B104</f>
        <v>918303.67</v>
      </c>
      <c r="E99" s="90">
        <f>[2]PIGOO!C104</f>
        <v>981515.15</v>
      </c>
      <c r="F99" s="90">
        <f>[2]PIGOO!D104</f>
        <v>1022124.05</v>
      </c>
      <c r="G99" s="90">
        <f>[2]PIGOO!E104</f>
        <v>1012436.92</v>
      </c>
      <c r="H99" s="90">
        <f>[2]PIGOO!F104</f>
        <v>961752.28</v>
      </c>
      <c r="I99" s="90">
        <f>[2]PIGOO!G104</f>
        <v>974982.14</v>
      </c>
      <c r="J99" s="90">
        <f>[2]PIGOO!H104</f>
        <v>959776.49</v>
      </c>
      <c r="K99" s="90">
        <f>[2]PIGOO!I104</f>
        <v>966209.33</v>
      </c>
      <c r="L99" s="90">
        <f>[2]PIGOO!J104</f>
        <v>1008977.59</v>
      </c>
      <c r="M99" s="90">
        <f>[2]PIGOO!K104</f>
        <v>1020278.04</v>
      </c>
      <c r="N99" s="90">
        <f>[2]PIGOO!L104</f>
        <v>1018408.17</v>
      </c>
      <c r="O99" s="90">
        <f>[2]PIGOO!M104</f>
        <v>1050663.3799999999</v>
      </c>
    </row>
    <row r="100" spans="1:27" ht="15.75" x14ac:dyDescent="0.25">
      <c r="B100" s="201"/>
      <c r="C100" s="91" t="s">
        <v>48</v>
      </c>
      <c r="D100" s="92">
        <f>[2]PIGOO!B105</f>
        <v>27928.13</v>
      </c>
      <c r="E100" s="92">
        <f>[2]PIGOO!C105</f>
        <v>41706.33</v>
      </c>
      <c r="F100" s="92">
        <f>[2]PIGOO!D105</f>
        <v>46099.82</v>
      </c>
      <c r="G100" s="92">
        <f>[2]PIGOO!E105</f>
        <v>46584.08</v>
      </c>
      <c r="H100" s="92">
        <f>[2]PIGOO!F105</f>
        <v>38026.089999999997</v>
      </c>
      <c r="I100" s="92">
        <f>[2]PIGOO!G105</f>
        <v>41481.699999999997</v>
      </c>
      <c r="J100" s="92">
        <f>[2]PIGOO!H105</f>
        <v>40018.31</v>
      </c>
      <c r="K100" s="92">
        <f>[2]PIGOO!I105</f>
        <v>46224.75</v>
      </c>
      <c r="L100" s="92">
        <f>[2]PIGOO!J105</f>
        <v>56322.68</v>
      </c>
      <c r="M100" s="92">
        <f>[2]PIGOO!K105</f>
        <v>51889.08</v>
      </c>
      <c r="N100" s="92">
        <f>[2]PIGOO!L105</f>
        <v>39199.85</v>
      </c>
      <c r="O100" s="92">
        <f>[2]PIGOO!M105</f>
        <v>48198.94</v>
      </c>
    </row>
    <row r="101" spans="1:27" ht="15.75" x14ac:dyDescent="0.25">
      <c r="B101" s="201"/>
      <c r="C101" s="91" t="s">
        <v>49</v>
      </c>
      <c r="D101" s="92">
        <f>[2]PIGOO!B106</f>
        <v>20035.61</v>
      </c>
      <c r="E101" s="92">
        <f>[2]PIGOO!C106</f>
        <v>23176.03</v>
      </c>
      <c r="F101" s="92">
        <f>[2]PIGOO!D106</f>
        <v>31574.82</v>
      </c>
      <c r="G101" s="92">
        <f>[2]PIGOO!E106</f>
        <v>25305.99</v>
      </c>
      <c r="H101" s="92">
        <f>[2]PIGOO!F106</f>
        <v>32359.58</v>
      </c>
      <c r="I101" s="92">
        <f>[2]PIGOO!G106</f>
        <v>13686.36</v>
      </c>
      <c r="J101" s="92">
        <f>[2]PIGOO!H106</f>
        <v>14005.61</v>
      </c>
      <c r="K101" s="92">
        <f>[2]PIGOO!I106</f>
        <v>14022.39</v>
      </c>
      <c r="L101" s="92">
        <f>[2]PIGOO!J106</f>
        <v>16474.23</v>
      </c>
      <c r="M101" s="92">
        <f>[2]PIGOO!K106</f>
        <v>15224.82</v>
      </c>
      <c r="N101" s="92">
        <f>[2]PIGOO!L106</f>
        <v>18014.34</v>
      </c>
      <c r="O101" s="92">
        <f>[2]PIGOO!M106</f>
        <v>28180.85</v>
      </c>
    </row>
    <row r="102" spans="1:27" ht="15.75" x14ac:dyDescent="0.25">
      <c r="B102" s="201"/>
      <c r="C102" s="91" t="s">
        <v>50</v>
      </c>
      <c r="D102" s="92">
        <f>[2]PIGOO!B107</f>
        <v>1694499.79</v>
      </c>
      <c r="E102" s="92">
        <f>[2]PIGOO!C107</f>
        <v>1698947.38</v>
      </c>
      <c r="F102" s="92">
        <f>[2]PIGOO!D107</f>
        <v>1702797.13</v>
      </c>
      <c r="G102" s="92">
        <f>[2]PIGOO!E107</f>
        <v>1705094.7</v>
      </c>
      <c r="H102" s="92">
        <f>[2]PIGOO!F107</f>
        <v>1710653.68</v>
      </c>
      <c r="I102" s="92">
        <f>[2]PIGOO!G107</f>
        <v>1713479.65</v>
      </c>
      <c r="J102" s="92">
        <f>[2]PIGOO!H107</f>
        <v>1716571.2</v>
      </c>
      <c r="K102" s="92">
        <f>[2]PIGOO!I107</f>
        <v>1721158.17</v>
      </c>
      <c r="L102" s="92">
        <f>[2]PIGOO!J107</f>
        <v>1723486.74</v>
      </c>
      <c r="M102" s="92">
        <f>[2]PIGOO!K107</f>
        <v>1730564.51</v>
      </c>
      <c r="N102" s="92">
        <f>[2]PIGOO!L107</f>
        <v>1736449.62</v>
      </c>
      <c r="O102" s="92">
        <f>[2]PIGOO!M107</f>
        <v>1741735.31</v>
      </c>
    </row>
    <row r="103" spans="1:27" ht="16.5" thickBot="1" x14ac:dyDescent="0.3">
      <c r="B103" s="201"/>
      <c r="C103" s="91" t="s">
        <v>51</v>
      </c>
      <c r="D103" s="93">
        <f>[2]PIGOO!B108</f>
        <v>5240.2299999999996</v>
      </c>
      <c r="E103" s="93">
        <f>[2]PIGOO!C108</f>
        <v>20534.400000000001</v>
      </c>
      <c r="F103" s="93">
        <f>[2]PIGOO!D108</f>
        <v>26964.799999999999</v>
      </c>
      <c r="G103" s="93">
        <f>[2]PIGOO!E108</f>
        <v>37732.92</v>
      </c>
      <c r="H103" s="93">
        <f>[2]PIGOO!F108</f>
        <v>20913.45</v>
      </c>
      <c r="I103" s="93">
        <f>[2]PIGOO!G108</f>
        <v>34284.58</v>
      </c>
      <c r="J103" s="93">
        <f>[2]PIGOO!H108</f>
        <v>4026.77</v>
      </c>
      <c r="K103" s="93">
        <f>[2]PIGOO!I108</f>
        <v>12300.98</v>
      </c>
      <c r="L103" s="93">
        <f>[2]PIGOO!J108</f>
        <v>20405.75</v>
      </c>
      <c r="M103" s="93">
        <f>[2]PIGOO!K108</f>
        <v>44684.43</v>
      </c>
      <c r="N103" s="93">
        <f>[2]PIGOO!L108</f>
        <v>18900.900000000001</v>
      </c>
      <c r="O103" s="93">
        <f>[2]PIGOO!M108</f>
        <v>36355.919999999998</v>
      </c>
    </row>
    <row r="104" spans="1:27" ht="16.5" thickBot="1" x14ac:dyDescent="0.3">
      <c r="B104" s="184"/>
      <c r="C104" s="94" t="s">
        <v>20</v>
      </c>
      <c r="D104" s="95">
        <f t="shared" ref="D104:O104" si="46">SUM(D99:D103)</f>
        <v>2666007.4300000002</v>
      </c>
      <c r="E104" s="95">
        <f t="shared" si="46"/>
        <v>2765879.2899999996</v>
      </c>
      <c r="F104" s="95">
        <f t="shared" si="46"/>
        <v>2829560.62</v>
      </c>
      <c r="G104" s="95">
        <f t="shared" si="46"/>
        <v>2827154.61</v>
      </c>
      <c r="H104" s="95">
        <f t="shared" si="46"/>
        <v>2763705.08</v>
      </c>
      <c r="I104" s="95">
        <f t="shared" si="46"/>
        <v>2777914.4299999997</v>
      </c>
      <c r="J104" s="95">
        <f t="shared" si="46"/>
        <v>2734398.38</v>
      </c>
      <c r="K104" s="95">
        <f t="shared" si="46"/>
        <v>2759915.6199999996</v>
      </c>
      <c r="L104" s="95">
        <f t="shared" si="46"/>
        <v>2825666.99</v>
      </c>
      <c r="M104" s="95">
        <f t="shared" si="46"/>
        <v>2862640.8800000004</v>
      </c>
      <c r="N104" s="95">
        <f t="shared" si="46"/>
        <v>2830972.8800000004</v>
      </c>
      <c r="O104" s="95">
        <f t="shared" si="46"/>
        <v>2905134.4</v>
      </c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  <c r="AA104" s="96"/>
    </row>
    <row r="105" spans="1:27" ht="15.75" x14ac:dyDescent="0.25">
      <c r="B105" s="184"/>
      <c r="C105" s="3" t="s">
        <v>21</v>
      </c>
      <c r="D105" s="97">
        <v>3051808.3</v>
      </c>
      <c r="E105" s="92">
        <v>2959433.3699999996</v>
      </c>
      <c r="F105" s="97">
        <v>2926278.2</v>
      </c>
      <c r="G105" s="98">
        <v>2973628.5100000002</v>
      </c>
      <c r="H105" s="98">
        <v>2918796.4699999997</v>
      </c>
      <c r="I105" s="98">
        <v>2944099.7</v>
      </c>
      <c r="J105" s="98">
        <v>2921701.9899999998</v>
      </c>
      <c r="K105" s="98">
        <v>2852607</v>
      </c>
      <c r="L105" s="97">
        <v>2793598.4499999997</v>
      </c>
      <c r="M105" s="98">
        <v>2716564.47</v>
      </c>
      <c r="N105" s="98">
        <v>2788324.3499999996</v>
      </c>
      <c r="O105" s="99">
        <v>2739024.95</v>
      </c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</row>
    <row r="106" spans="1:27" ht="15.75" x14ac:dyDescent="0.25">
      <c r="B106" s="184"/>
      <c r="C106" s="3" t="s">
        <v>52</v>
      </c>
      <c r="D106" s="97">
        <v>3224449.57</v>
      </c>
      <c r="E106" s="92">
        <v>3232077.13</v>
      </c>
      <c r="F106" s="97">
        <v>3196807.11</v>
      </c>
      <c r="G106" s="100">
        <v>3180106.46</v>
      </c>
      <c r="H106" s="98">
        <v>3221763.6999999997</v>
      </c>
      <c r="I106" s="98">
        <v>3206201.6899999995</v>
      </c>
      <c r="J106" s="100">
        <v>3146002.63</v>
      </c>
      <c r="K106" s="98">
        <v>3193615.05</v>
      </c>
      <c r="L106" s="97">
        <v>3186495</v>
      </c>
      <c r="M106" s="100">
        <v>3222892.89</v>
      </c>
      <c r="N106" s="98">
        <v>3198355.32</v>
      </c>
      <c r="O106" s="98">
        <v>3232294.3</v>
      </c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/>
    </row>
    <row r="107" spans="1:27" ht="15.75" x14ac:dyDescent="0.25">
      <c r="B107" s="184"/>
      <c r="C107" s="3" t="s">
        <v>53</v>
      </c>
      <c r="D107" s="97">
        <v>3265058.1999999997</v>
      </c>
      <c r="E107" s="92">
        <v>2676280.1399999997</v>
      </c>
      <c r="F107" s="97">
        <v>2505011.4</v>
      </c>
      <c r="G107" s="100">
        <v>2713252.1500000004</v>
      </c>
      <c r="H107" s="98">
        <v>2782257.94</v>
      </c>
      <c r="I107" s="98">
        <v>2858576.87</v>
      </c>
      <c r="J107" s="100">
        <v>2930538.13</v>
      </c>
      <c r="K107" s="98">
        <v>2914327.37</v>
      </c>
      <c r="L107" s="97">
        <v>2914327.37</v>
      </c>
      <c r="M107" s="100">
        <v>3117284.0200000005</v>
      </c>
      <c r="N107" s="98">
        <v>3168513.63</v>
      </c>
      <c r="O107" s="98">
        <v>3049598.88</v>
      </c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6"/>
    </row>
    <row r="108" spans="1:27" ht="15.75" x14ac:dyDescent="0.25">
      <c r="B108" s="184"/>
      <c r="C108" s="3" t="s">
        <v>54</v>
      </c>
      <c r="D108" s="97">
        <v>2858526.22</v>
      </c>
      <c r="E108" s="92">
        <v>3051819.0199999996</v>
      </c>
      <c r="F108" s="97">
        <v>3049787.3200000003</v>
      </c>
      <c r="G108" s="100">
        <v>3094143.9800000004</v>
      </c>
      <c r="H108" s="98">
        <v>3153523.8000000003</v>
      </c>
      <c r="I108" s="98">
        <v>3166950.79</v>
      </c>
      <c r="J108" s="100">
        <v>3215644.8</v>
      </c>
      <c r="K108" s="98">
        <v>3156421.03</v>
      </c>
      <c r="L108" s="97">
        <v>3156421.03</v>
      </c>
      <c r="M108" s="100">
        <v>2933721.2</v>
      </c>
      <c r="N108" s="98">
        <v>3190712.87</v>
      </c>
      <c r="O108" s="98">
        <v>3216618.2800000003</v>
      </c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</row>
    <row r="109" spans="1:27" ht="16.5" thickBot="1" x14ac:dyDescent="0.3">
      <c r="B109" s="184"/>
      <c r="C109" s="50" t="s">
        <v>55</v>
      </c>
      <c r="D109" s="97">
        <v>2930445.38</v>
      </c>
      <c r="E109" s="92">
        <v>2898108.4899999998</v>
      </c>
      <c r="F109" s="97">
        <v>2943464.3800000004</v>
      </c>
      <c r="G109" s="100">
        <v>2844441.7199999997</v>
      </c>
      <c r="H109" s="98">
        <v>2822424.2</v>
      </c>
      <c r="I109" s="164">
        <v>2963591.4</v>
      </c>
      <c r="J109" s="100">
        <v>3004399.9900000007</v>
      </c>
      <c r="K109" s="164">
        <v>2926989.44</v>
      </c>
      <c r="L109" s="165">
        <v>2926989.44</v>
      </c>
      <c r="M109" s="166">
        <v>2871748.1500000004</v>
      </c>
      <c r="N109" s="164">
        <v>2932199.35</v>
      </c>
      <c r="O109" s="98">
        <v>2985127.8800000004</v>
      </c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</row>
    <row r="110" spans="1:27" x14ac:dyDescent="0.15">
      <c r="A110" s="215" t="s">
        <v>137</v>
      </c>
      <c r="B110" s="188" t="s">
        <v>56</v>
      </c>
      <c r="C110" s="18" t="s">
        <v>16</v>
      </c>
      <c r="D110" s="38">
        <f>[2]PIGOO!B66</f>
        <v>54868.35</v>
      </c>
      <c r="E110" s="38">
        <f>[2]PIGOO!C66</f>
        <v>50566.5</v>
      </c>
      <c r="F110" s="38">
        <f>[2]PIGOO!D66</f>
        <v>58500.4</v>
      </c>
      <c r="G110" s="38">
        <f>[2]PIGOO!E66</f>
        <v>58113.65</v>
      </c>
      <c r="H110" s="38">
        <f>[2]PIGOO!F66</f>
        <v>60335.549999999996</v>
      </c>
      <c r="I110" s="38">
        <f>[2]PIGOO!G66</f>
        <v>62721.5</v>
      </c>
      <c r="J110" s="38">
        <f>[2]PIGOO!H66</f>
        <v>64818.45</v>
      </c>
      <c r="K110" s="38">
        <f>[2]PIGOO!I66</f>
        <v>60925.45</v>
      </c>
      <c r="L110" s="38">
        <f>[2]PIGOO!J66</f>
        <v>59599.45</v>
      </c>
      <c r="M110" s="38">
        <f>[2]PIGOO!K66</f>
        <v>75606.649999999994</v>
      </c>
      <c r="N110" s="38">
        <f>[2]PIGOO!L66</f>
        <v>56964.45</v>
      </c>
      <c r="O110" s="38">
        <f>[2]PIGOO!M66</f>
        <v>55628.25</v>
      </c>
    </row>
    <row r="111" spans="1:27" ht="15.75" thickBot="1" x14ac:dyDescent="0.2">
      <c r="A111" s="216"/>
      <c r="B111" s="184"/>
      <c r="C111" s="3" t="s">
        <v>17</v>
      </c>
      <c r="D111" s="30">
        <v>52455.199999999997</v>
      </c>
      <c r="E111" s="30">
        <v>46364.95</v>
      </c>
      <c r="F111" s="31">
        <v>41792.799999999996</v>
      </c>
      <c r="G111" s="31">
        <v>48630.2</v>
      </c>
      <c r="H111" s="31">
        <v>50203.549999999996</v>
      </c>
      <c r="I111" s="31">
        <v>53997.1</v>
      </c>
      <c r="J111" s="31">
        <v>56216.45</v>
      </c>
      <c r="K111" s="35">
        <v>55062.15</v>
      </c>
      <c r="L111" s="31">
        <v>52807.1</v>
      </c>
      <c r="M111" s="31">
        <v>56479.95</v>
      </c>
      <c r="N111" s="31">
        <v>53595.049999999996</v>
      </c>
      <c r="O111" s="31">
        <v>52216.35</v>
      </c>
      <c r="P111" s="24" t="s">
        <v>57</v>
      </c>
    </row>
    <row r="112" spans="1:27" x14ac:dyDescent="0.15">
      <c r="A112" s="167"/>
      <c r="B112" s="184"/>
      <c r="C112" s="101" t="s">
        <v>18</v>
      </c>
      <c r="D112" s="55">
        <f t="shared" ref="D112:O112" si="47">(D110/D111)-1</f>
        <v>4.6004018667358038E-2</v>
      </c>
      <c r="E112" s="55">
        <f t="shared" si="47"/>
        <v>9.0619099125524905E-2</v>
      </c>
      <c r="F112" s="55">
        <f t="shared" si="47"/>
        <v>0.39977220956719828</v>
      </c>
      <c r="G112" s="55">
        <f t="shared" si="47"/>
        <v>0.19501153604138999</v>
      </c>
      <c r="H112" s="55">
        <f t="shared" si="47"/>
        <v>0.20181839730457307</v>
      </c>
      <c r="I112" s="55">
        <f t="shared" si="47"/>
        <v>0.16157163995844215</v>
      </c>
      <c r="J112" s="55">
        <f t="shared" si="47"/>
        <v>0.15301570981447599</v>
      </c>
      <c r="K112" s="55">
        <f t="shared" si="47"/>
        <v>0.10648512635267604</v>
      </c>
      <c r="L112" s="55">
        <f t="shared" si="47"/>
        <v>0.12862569616585651</v>
      </c>
      <c r="M112" s="55">
        <f t="shared" si="47"/>
        <v>0.33864583803632975</v>
      </c>
      <c r="N112" s="55">
        <f t="shared" si="47"/>
        <v>6.2867746181783701E-2</v>
      </c>
      <c r="O112" s="55">
        <f t="shared" si="47"/>
        <v>6.5341602773843821E-2</v>
      </c>
    </row>
    <row r="113" spans="1:15" s="23" customFormat="1" x14ac:dyDescent="0.15">
      <c r="A113" s="167"/>
      <c r="B113" s="184"/>
      <c r="C113" s="101" t="s">
        <v>19</v>
      </c>
      <c r="D113" s="55">
        <f t="shared" ref="D113:O113" si="48">(D114/D115)-1</f>
        <v>4.6004018667358038E-2</v>
      </c>
      <c r="E113" s="55">
        <f t="shared" si="48"/>
        <v>9.0619099125524905E-2</v>
      </c>
      <c r="F113" s="55">
        <f t="shared" si="48"/>
        <v>0.39977220956719828</v>
      </c>
      <c r="G113" s="55">
        <f t="shared" si="48"/>
        <v>0.19501153604138999</v>
      </c>
      <c r="H113" s="55">
        <f t="shared" si="48"/>
        <v>0.20181839730457307</v>
      </c>
      <c r="I113" s="55">
        <f t="shared" si="48"/>
        <v>0.16157163995844215</v>
      </c>
      <c r="J113" s="55">
        <f t="shared" si="48"/>
        <v>0.15301570981447599</v>
      </c>
      <c r="K113" s="55">
        <f t="shared" si="48"/>
        <v>0.10648512635267604</v>
      </c>
      <c r="L113" s="55">
        <f t="shared" si="48"/>
        <v>0.12862569616585651</v>
      </c>
      <c r="M113" s="55">
        <f t="shared" si="48"/>
        <v>0.33864583803632975</v>
      </c>
      <c r="N113" s="55">
        <f t="shared" si="48"/>
        <v>6.2867746181783701E-2</v>
      </c>
      <c r="O113" s="55">
        <f t="shared" si="48"/>
        <v>6.5341602773843821E-2</v>
      </c>
    </row>
    <row r="114" spans="1:15" s="23" customFormat="1" x14ac:dyDescent="0.15">
      <c r="A114" s="167"/>
      <c r="B114" s="184"/>
      <c r="C114" s="101" t="s">
        <v>20</v>
      </c>
      <c r="D114" s="30">
        <f t="shared" ref="D114:O115" si="49">+D110</f>
        <v>54868.35</v>
      </c>
      <c r="E114" s="30">
        <f t="shared" si="49"/>
        <v>50566.5</v>
      </c>
      <c r="F114" s="30">
        <f t="shared" si="49"/>
        <v>58500.4</v>
      </c>
      <c r="G114" s="30">
        <f t="shared" si="49"/>
        <v>58113.65</v>
      </c>
      <c r="H114" s="30">
        <f t="shared" si="49"/>
        <v>60335.549999999996</v>
      </c>
      <c r="I114" s="30">
        <f t="shared" si="49"/>
        <v>62721.5</v>
      </c>
      <c r="J114" s="30">
        <f t="shared" si="49"/>
        <v>64818.45</v>
      </c>
      <c r="K114" s="30">
        <f t="shared" si="49"/>
        <v>60925.45</v>
      </c>
      <c r="L114" s="30">
        <f t="shared" si="49"/>
        <v>59599.45</v>
      </c>
      <c r="M114" s="30">
        <f t="shared" si="49"/>
        <v>75606.649999999994</v>
      </c>
      <c r="N114" s="30">
        <f t="shared" si="49"/>
        <v>56964.45</v>
      </c>
      <c r="O114" s="30">
        <f t="shared" si="49"/>
        <v>55628.25</v>
      </c>
    </row>
    <row r="115" spans="1:15" s="23" customFormat="1" ht="15.75" thickBot="1" x14ac:dyDescent="0.2">
      <c r="A115" s="167"/>
      <c r="B115" s="189"/>
      <c r="C115" s="102" t="s">
        <v>21</v>
      </c>
      <c r="D115" s="103">
        <f t="shared" si="49"/>
        <v>52455.199999999997</v>
      </c>
      <c r="E115" s="103">
        <f t="shared" si="49"/>
        <v>46364.95</v>
      </c>
      <c r="F115" s="103">
        <f t="shared" si="49"/>
        <v>41792.799999999996</v>
      </c>
      <c r="G115" s="103">
        <f t="shared" si="49"/>
        <v>48630.2</v>
      </c>
      <c r="H115" s="103">
        <f t="shared" si="49"/>
        <v>50203.549999999996</v>
      </c>
      <c r="I115" s="103">
        <f t="shared" si="49"/>
        <v>53997.1</v>
      </c>
      <c r="J115" s="103">
        <f t="shared" si="49"/>
        <v>56216.45</v>
      </c>
      <c r="K115" s="103">
        <f t="shared" si="49"/>
        <v>55062.15</v>
      </c>
      <c r="L115" s="103">
        <f t="shared" si="49"/>
        <v>52807.1</v>
      </c>
      <c r="M115" s="103">
        <f t="shared" si="49"/>
        <v>56479.95</v>
      </c>
      <c r="N115" s="103">
        <f t="shared" si="49"/>
        <v>53595.049999999996</v>
      </c>
      <c r="O115" s="103">
        <f t="shared" si="49"/>
        <v>52216.35</v>
      </c>
    </row>
    <row r="116" spans="1:15" s="23" customFormat="1" x14ac:dyDescent="0.25">
      <c r="A116" s="215" t="s">
        <v>137</v>
      </c>
      <c r="B116" s="188" t="s">
        <v>58</v>
      </c>
      <c r="C116" s="1" t="s">
        <v>16</v>
      </c>
      <c r="D116" s="104">
        <v>0</v>
      </c>
      <c r="E116" s="104">
        <v>0</v>
      </c>
      <c r="F116" s="104">
        <v>0</v>
      </c>
      <c r="G116" s="104">
        <v>0</v>
      </c>
      <c r="H116" s="104">
        <v>0</v>
      </c>
      <c r="I116" s="104">
        <v>0</v>
      </c>
      <c r="J116" s="104">
        <v>0</v>
      </c>
      <c r="K116" s="104">
        <v>0</v>
      </c>
      <c r="L116" s="104">
        <v>0</v>
      </c>
      <c r="M116" s="104">
        <v>0</v>
      </c>
      <c r="N116" s="104">
        <v>0</v>
      </c>
      <c r="O116" s="104">
        <v>0</v>
      </c>
    </row>
    <row r="117" spans="1:15" s="23" customFormat="1" ht="15.75" thickBot="1" x14ac:dyDescent="0.3">
      <c r="A117" s="216"/>
      <c r="B117" s="184"/>
      <c r="C117" s="4" t="s">
        <v>17</v>
      </c>
      <c r="D117" s="105">
        <v>0</v>
      </c>
      <c r="E117" s="105">
        <v>0</v>
      </c>
      <c r="F117" s="105">
        <v>0</v>
      </c>
      <c r="G117" s="105">
        <v>0</v>
      </c>
      <c r="H117" s="105">
        <v>0</v>
      </c>
      <c r="I117" s="105">
        <v>0</v>
      </c>
      <c r="J117" s="105">
        <v>0</v>
      </c>
      <c r="K117" s="105">
        <v>0</v>
      </c>
      <c r="L117" s="106">
        <v>0</v>
      </c>
      <c r="M117" s="106">
        <v>0</v>
      </c>
      <c r="N117" s="106">
        <v>0</v>
      </c>
      <c r="O117" s="106">
        <v>0</v>
      </c>
    </row>
    <row r="118" spans="1:15" s="23" customFormat="1" x14ac:dyDescent="0.15">
      <c r="A118" s="167"/>
      <c r="B118" s="184"/>
      <c r="C118" s="36" t="s">
        <v>18</v>
      </c>
      <c r="D118" s="42">
        <v>0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s="23" customFormat="1" x14ac:dyDescent="0.15">
      <c r="A119" s="167"/>
      <c r="B119" s="184"/>
      <c r="C119" s="36" t="s">
        <v>19</v>
      </c>
      <c r="D119" s="42">
        <v>0</v>
      </c>
      <c r="E119" s="42">
        <v>0</v>
      </c>
      <c r="F119" s="42">
        <v>0</v>
      </c>
      <c r="G119" s="42">
        <v>0</v>
      </c>
      <c r="H119" s="42">
        <v>0</v>
      </c>
      <c r="I119" s="42">
        <v>0</v>
      </c>
      <c r="J119" s="42">
        <v>0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 s="23" customFormat="1" x14ac:dyDescent="0.15">
      <c r="A120" s="167"/>
      <c r="B120" s="184"/>
      <c r="C120" s="36" t="s">
        <v>20</v>
      </c>
      <c r="D120" s="41">
        <v>0</v>
      </c>
      <c r="E120" s="41">
        <v>0</v>
      </c>
      <c r="F120" s="41">
        <v>0</v>
      </c>
      <c r="G120" s="41">
        <v>0</v>
      </c>
      <c r="H120" s="41">
        <v>0</v>
      </c>
      <c r="I120" s="41">
        <v>0</v>
      </c>
      <c r="J120" s="41">
        <v>0</v>
      </c>
      <c r="K120" s="41">
        <v>0</v>
      </c>
      <c r="L120" s="41">
        <v>0</v>
      </c>
      <c r="M120" s="41">
        <v>0</v>
      </c>
      <c r="N120" s="41">
        <v>0</v>
      </c>
      <c r="O120" s="41">
        <v>0</v>
      </c>
    </row>
    <row r="121" spans="1:15" s="23" customFormat="1" ht="15.75" thickBot="1" x14ac:dyDescent="0.2">
      <c r="A121" s="167"/>
      <c r="B121" s="184"/>
      <c r="C121" s="65" t="s">
        <v>21</v>
      </c>
      <c r="D121" s="107">
        <f t="shared" ref="D121:O121" si="50">D117</f>
        <v>0</v>
      </c>
      <c r="E121" s="107">
        <f t="shared" si="50"/>
        <v>0</v>
      </c>
      <c r="F121" s="107">
        <f t="shared" si="50"/>
        <v>0</v>
      </c>
      <c r="G121" s="107">
        <f t="shared" si="50"/>
        <v>0</v>
      </c>
      <c r="H121" s="107">
        <f t="shared" si="50"/>
        <v>0</v>
      </c>
      <c r="I121" s="107">
        <f t="shared" si="50"/>
        <v>0</v>
      </c>
      <c r="J121" s="107">
        <f t="shared" si="50"/>
        <v>0</v>
      </c>
      <c r="K121" s="107">
        <f t="shared" si="50"/>
        <v>0</v>
      </c>
      <c r="L121" s="107">
        <f t="shared" si="50"/>
        <v>0</v>
      </c>
      <c r="M121" s="107">
        <f t="shared" si="50"/>
        <v>0</v>
      </c>
      <c r="N121" s="107">
        <f t="shared" si="50"/>
        <v>0</v>
      </c>
      <c r="O121" s="107">
        <f t="shared" si="50"/>
        <v>0</v>
      </c>
    </row>
    <row r="122" spans="1:15" s="23" customFormat="1" x14ac:dyDescent="0.25">
      <c r="A122" s="215" t="s">
        <v>137</v>
      </c>
      <c r="B122" s="188" t="s">
        <v>59</v>
      </c>
      <c r="C122" s="1" t="s">
        <v>16</v>
      </c>
      <c r="D122" s="108">
        <v>0</v>
      </c>
      <c r="E122" s="108">
        <v>0</v>
      </c>
      <c r="F122" s="108">
        <v>0</v>
      </c>
      <c r="G122" s="108">
        <v>0</v>
      </c>
      <c r="H122" s="108">
        <v>0</v>
      </c>
      <c r="I122" s="108">
        <v>0</v>
      </c>
      <c r="J122" s="108">
        <v>0</v>
      </c>
      <c r="K122" s="108">
        <v>0</v>
      </c>
      <c r="L122" s="108">
        <v>0</v>
      </c>
      <c r="M122" s="108">
        <v>0</v>
      </c>
      <c r="N122" s="108">
        <v>0</v>
      </c>
      <c r="O122" s="108">
        <v>0</v>
      </c>
    </row>
    <row r="123" spans="1:15" s="23" customFormat="1" ht="15.75" thickBot="1" x14ac:dyDescent="0.3">
      <c r="A123" s="216"/>
      <c r="B123" s="184"/>
      <c r="C123" s="4" t="s">
        <v>17</v>
      </c>
      <c r="D123" s="109">
        <v>0</v>
      </c>
      <c r="E123" s="109">
        <v>0</v>
      </c>
      <c r="F123" s="109">
        <v>0</v>
      </c>
      <c r="G123" s="109">
        <v>0</v>
      </c>
      <c r="H123" s="109">
        <v>0</v>
      </c>
      <c r="I123" s="109">
        <v>0</v>
      </c>
      <c r="J123" s="109">
        <v>0</v>
      </c>
      <c r="K123" s="109">
        <v>0</v>
      </c>
      <c r="L123" s="109">
        <v>0</v>
      </c>
      <c r="M123" s="109">
        <v>0</v>
      </c>
      <c r="N123" s="109">
        <v>0</v>
      </c>
      <c r="O123" s="109">
        <v>0</v>
      </c>
    </row>
    <row r="124" spans="1:15" s="23" customFormat="1" x14ac:dyDescent="0.15">
      <c r="A124" s="167"/>
      <c r="B124" s="184"/>
      <c r="C124" s="36" t="s">
        <v>18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s="23" customFormat="1" x14ac:dyDescent="0.15">
      <c r="A125" s="167"/>
      <c r="B125" s="184"/>
      <c r="C125" s="36" t="s">
        <v>19</v>
      </c>
      <c r="D125" s="42">
        <v>0</v>
      </c>
      <c r="E125" s="42">
        <v>0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s="23" customFormat="1" x14ac:dyDescent="0.15">
      <c r="A126" s="167"/>
      <c r="B126" s="184"/>
      <c r="C126" s="36" t="s">
        <v>20</v>
      </c>
      <c r="D126" s="41">
        <f t="shared" ref="D126:O127" si="51">D122</f>
        <v>0</v>
      </c>
      <c r="E126" s="41">
        <f t="shared" si="51"/>
        <v>0</v>
      </c>
      <c r="F126" s="41">
        <f t="shared" si="51"/>
        <v>0</v>
      </c>
      <c r="G126" s="41">
        <f t="shared" si="51"/>
        <v>0</v>
      </c>
      <c r="H126" s="41">
        <f t="shared" si="51"/>
        <v>0</v>
      </c>
      <c r="I126" s="41">
        <f t="shared" si="51"/>
        <v>0</v>
      </c>
      <c r="J126" s="41">
        <f t="shared" si="51"/>
        <v>0</v>
      </c>
      <c r="K126" s="41">
        <f t="shared" si="51"/>
        <v>0</v>
      </c>
      <c r="L126" s="41">
        <f t="shared" si="51"/>
        <v>0</v>
      </c>
      <c r="M126" s="41">
        <f t="shared" si="51"/>
        <v>0</v>
      </c>
      <c r="N126" s="41">
        <f t="shared" si="51"/>
        <v>0</v>
      </c>
      <c r="O126" s="41">
        <f t="shared" si="51"/>
        <v>0</v>
      </c>
    </row>
    <row r="127" spans="1:15" s="23" customFormat="1" ht="15.75" thickBot="1" x14ac:dyDescent="0.2">
      <c r="A127" s="167"/>
      <c r="B127" s="189"/>
      <c r="C127" s="65" t="s">
        <v>21</v>
      </c>
      <c r="D127" s="41">
        <f t="shared" si="51"/>
        <v>0</v>
      </c>
      <c r="E127" s="41">
        <f t="shared" si="51"/>
        <v>0</v>
      </c>
      <c r="F127" s="41">
        <f t="shared" si="51"/>
        <v>0</v>
      </c>
      <c r="G127" s="41">
        <f t="shared" si="51"/>
        <v>0</v>
      </c>
      <c r="H127" s="41">
        <f t="shared" si="51"/>
        <v>0</v>
      </c>
      <c r="I127" s="41">
        <f t="shared" si="51"/>
        <v>0</v>
      </c>
      <c r="J127" s="41">
        <f t="shared" si="51"/>
        <v>0</v>
      </c>
      <c r="K127" s="41">
        <f t="shared" si="51"/>
        <v>0</v>
      </c>
      <c r="L127" s="41">
        <f t="shared" si="51"/>
        <v>0</v>
      </c>
      <c r="M127" s="41">
        <f t="shared" si="51"/>
        <v>0</v>
      </c>
      <c r="N127" s="41">
        <f t="shared" si="51"/>
        <v>0</v>
      </c>
      <c r="O127" s="41">
        <f t="shared" si="51"/>
        <v>0</v>
      </c>
    </row>
    <row r="128" spans="1:15" s="23" customFormat="1" x14ac:dyDescent="0.25">
      <c r="A128" s="214" t="s">
        <v>34</v>
      </c>
      <c r="B128" s="188" t="s">
        <v>60</v>
      </c>
      <c r="C128" s="4" t="s">
        <v>16</v>
      </c>
      <c r="D128" s="104">
        <v>0</v>
      </c>
      <c r="E128" s="104">
        <v>0</v>
      </c>
      <c r="F128" s="104">
        <v>0</v>
      </c>
      <c r="G128" s="104">
        <v>0</v>
      </c>
      <c r="H128" s="104">
        <v>0</v>
      </c>
      <c r="I128" s="104">
        <v>0</v>
      </c>
      <c r="J128" s="104">
        <v>0</v>
      </c>
      <c r="K128" s="104">
        <v>0</v>
      </c>
      <c r="L128" s="104">
        <v>0</v>
      </c>
      <c r="M128" s="104">
        <v>0</v>
      </c>
      <c r="N128" s="104">
        <v>0</v>
      </c>
      <c r="O128" s="104">
        <v>0</v>
      </c>
    </row>
    <row r="129" spans="1:15" s="23" customFormat="1" ht="15.75" thickBot="1" x14ac:dyDescent="0.3">
      <c r="A129" s="203"/>
      <c r="B129" s="184"/>
      <c r="C129" s="4" t="s">
        <v>17</v>
      </c>
      <c r="D129" s="105">
        <v>0</v>
      </c>
      <c r="E129" s="105">
        <v>0</v>
      </c>
      <c r="F129" s="105">
        <v>0</v>
      </c>
      <c r="G129" s="105">
        <v>0</v>
      </c>
      <c r="H129" s="105">
        <v>0</v>
      </c>
      <c r="I129" s="105">
        <v>0</v>
      </c>
      <c r="J129" s="105">
        <v>0</v>
      </c>
      <c r="K129" s="105">
        <v>0</v>
      </c>
      <c r="L129" s="105">
        <v>0</v>
      </c>
      <c r="M129" s="105">
        <v>0</v>
      </c>
      <c r="N129" s="105">
        <v>0</v>
      </c>
      <c r="O129" s="105">
        <v>0</v>
      </c>
    </row>
    <row r="130" spans="1:15" s="23" customFormat="1" x14ac:dyDescent="0.15">
      <c r="A130" s="167"/>
      <c r="B130" s="184"/>
      <c r="C130" s="36" t="s">
        <v>18</v>
      </c>
      <c r="D130" s="42">
        <v>0</v>
      </c>
      <c r="E130" s="42">
        <v>0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 s="23" customFormat="1" x14ac:dyDescent="0.15">
      <c r="A131" s="167"/>
      <c r="B131" s="184"/>
      <c r="C131" s="36" t="s">
        <v>19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 s="23" customFormat="1" x14ac:dyDescent="0.15">
      <c r="A132" s="167"/>
      <c r="B132" s="184"/>
      <c r="C132" s="36" t="s">
        <v>20</v>
      </c>
      <c r="D132" s="41">
        <f t="shared" ref="D132:O133" si="52">D128</f>
        <v>0</v>
      </c>
      <c r="E132" s="41">
        <f t="shared" si="52"/>
        <v>0</v>
      </c>
      <c r="F132" s="41">
        <f t="shared" si="52"/>
        <v>0</v>
      </c>
      <c r="G132" s="41">
        <f t="shared" si="52"/>
        <v>0</v>
      </c>
      <c r="H132" s="41">
        <f t="shared" si="52"/>
        <v>0</v>
      </c>
      <c r="I132" s="41">
        <f t="shared" si="52"/>
        <v>0</v>
      </c>
      <c r="J132" s="41">
        <f t="shared" si="52"/>
        <v>0</v>
      </c>
      <c r="K132" s="41">
        <f t="shared" si="52"/>
        <v>0</v>
      </c>
      <c r="L132" s="41">
        <f t="shared" si="52"/>
        <v>0</v>
      </c>
      <c r="M132" s="41">
        <f t="shared" si="52"/>
        <v>0</v>
      </c>
      <c r="N132" s="41">
        <f t="shared" si="52"/>
        <v>0</v>
      </c>
      <c r="O132" s="41">
        <f t="shared" si="52"/>
        <v>0</v>
      </c>
    </row>
    <row r="133" spans="1:15" s="23" customFormat="1" ht="15.75" thickBot="1" x14ac:dyDescent="0.2">
      <c r="A133" s="167"/>
      <c r="B133" s="184"/>
      <c r="C133" s="65" t="s">
        <v>21</v>
      </c>
      <c r="D133" s="107">
        <f t="shared" si="52"/>
        <v>0</v>
      </c>
      <c r="E133" s="107">
        <f t="shared" si="52"/>
        <v>0</v>
      </c>
      <c r="F133" s="107">
        <f t="shared" si="52"/>
        <v>0</v>
      </c>
      <c r="G133" s="107">
        <f t="shared" si="52"/>
        <v>0</v>
      </c>
      <c r="H133" s="107">
        <f t="shared" si="52"/>
        <v>0</v>
      </c>
      <c r="I133" s="107">
        <f t="shared" si="52"/>
        <v>0</v>
      </c>
      <c r="J133" s="107">
        <f t="shared" si="52"/>
        <v>0</v>
      </c>
      <c r="K133" s="107">
        <f t="shared" si="52"/>
        <v>0</v>
      </c>
      <c r="L133" s="107">
        <f t="shared" si="52"/>
        <v>0</v>
      </c>
      <c r="M133" s="107">
        <f t="shared" si="52"/>
        <v>0</v>
      </c>
      <c r="N133" s="107">
        <f t="shared" si="52"/>
        <v>0</v>
      </c>
      <c r="O133" s="107">
        <f t="shared" si="52"/>
        <v>0</v>
      </c>
    </row>
    <row r="134" spans="1:15" s="23" customFormat="1" x14ac:dyDescent="0.15">
      <c r="A134" s="214" t="s">
        <v>34</v>
      </c>
      <c r="B134" s="188" t="s">
        <v>61</v>
      </c>
      <c r="C134" s="4" t="s">
        <v>16</v>
      </c>
      <c r="D134" s="110">
        <v>0</v>
      </c>
      <c r="E134" s="110">
        <v>0</v>
      </c>
      <c r="F134" s="110">
        <v>0</v>
      </c>
      <c r="G134" s="110">
        <v>0</v>
      </c>
      <c r="H134" s="110">
        <v>0</v>
      </c>
      <c r="I134" s="110">
        <v>0</v>
      </c>
      <c r="J134" s="110">
        <v>0</v>
      </c>
      <c r="K134" s="110">
        <v>0</v>
      </c>
      <c r="L134" s="110">
        <v>0</v>
      </c>
      <c r="M134" s="110">
        <v>0</v>
      </c>
      <c r="N134" s="110">
        <v>0</v>
      </c>
      <c r="O134" s="110">
        <v>0</v>
      </c>
    </row>
    <row r="135" spans="1:15" s="23" customFormat="1" ht="15.75" thickBot="1" x14ac:dyDescent="0.2">
      <c r="A135" s="203"/>
      <c r="B135" s="184"/>
      <c r="C135" s="4" t="s">
        <v>17</v>
      </c>
      <c r="D135" s="78">
        <v>0</v>
      </c>
      <c r="E135" s="78">
        <v>0</v>
      </c>
      <c r="F135" s="78">
        <v>0</v>
      </c>
      <c r="G135" s="78">
        <v>0</v>
      </c>
      <c r="H135" s="78">
        <v>0</v>
      </c>
      <c r="I135" s="78">
        <v>0</v>
      </c>
      <c r="J135" s="78">
        <v>0</v>
      </c>
      <c r="K135" s="78">
        <v>0</v>
      </c>
      <c r="L135" s="78">
        <v>0</v>
      </c>
      <c r="M135" s="78">
        <v>0</v>
      </c>
      <c r="N135" s="78">
        <v>0</v>
      </c>
      <c r="O135" s="78">
        <v>0</v>
      </c>
    </row>
    <row r="136" spans="1:15" s="23" customFormat="1" x14ac:dyDescent="0.15">
      <c r="A136" s="167"/>
      <c r="B136" s="184"/>
      <c r="C136" s="36" t="s">
        <v>18</v>
      </c>
      <c r="D136" s="111">
        <v>0</v>
      </c>
      <c r="E136" s="111">
        <v>0</v>
      </c>
      <c r="F136" s="111">
        <v>0</v>
      </c>
      <c r="G136" s="111">
        <v>0</v>
      </c>
      <c r="H136" s="111">
        <v>0</v>
      </c>
      <c r="I136" s="111">
        <v>0</v>
      </c>
      <c r="J136" s="111">
        <v>0</v>
      </c>
      <c r="K136" s="111">
        <v>0</v>
      </c>
      <c r="L136" s="111">
        <v>0</v>
      </c>
      <c r="M136" s="111">
        <v>0</v>
      </c>
      <c r="N136" s="111">
        <v>0</v>
      </c>
      <c r="O136" s="111">
        <v>0</v>
      </c>
    </row>
    <row r="137" spans="1:15" s="23" customFormat="1" x14ac:dyDescent="0.15">
      <c r="A137" s="167"/>
      <c r="B137" s="184"/>
      <c r="C137" s="36" t="s">
        <v>19</v>
      </c>
      <c r="D137" s="111">
        <v>0</v>
      </c>
      <c r="E137" s="111">
        <v>0</v>
      </c>
      <c r="F137" s="111">
        <v>0</v>
      </c>
      <c r="G137" s="111">
        <v>0</v>
      </c>
      <c r="H137" s="111">
        <v>0</v>
      </c>
      <c r="I137" s="111">
        <v>0</v>
      </c>
      <c r="J137" s="111">
        <v>0</v>
      </c>
      <c r="K137" s="111">
        <v>0</v>
      </c>
      <c r="L137" s="111">
        <v>0</v>
      </c>
      <c r="M137" s="111">
        <v>0</v>
      </c>
      <c r="N137" s="111">
        <v>0</v>
      </c>
      <c r="O137" s="111">
        <v>0</v>
      </c>
    </row>
    <row r="138" spans="1:15" s="23" customFormat="1" x14ac:dyDescent="0.15">
      <c r="A138" s="167"/>
      <c r="B138" s="184"/>
      <c r="C138" s="36" t="s">
        <v>20</v>
      </c>
      <c r="D138" s="41">
        <f t="shared" ref="D138:O139" si="53">D134</f>
        <v>0</v>
      </c>
      <c r="E138" s="41">
        <f t="shared" si="53"/>
        <v>0</v>
      </c>
      <c r="F138" s="41">
        <f t="shared" si="53"/>
        <v>0</v>
      </c>
      <c r="G138" s="41">
        <f t="shared" si="53"/>
        <v>0</v>
      </c>
      <c r="H138" s="41">
        <f t="shared" si="53"/>
        <v>0</v>
      </c>
      <c r="I138" s="41">
        <f t="shared" si="53"/>
        <v>0</v>
      </c>
      <c r="J138" s="41">
        <f t="shared" si="53"/>
        <v>0</v>
      </c>
      <c r="K138" s="41">
        <f t="shared" si="53"/>
        <v>0</v>
      </c>
      <c r="L138" s="41">
        <f t="shared" si="53"/>
        <v>0</v>
      </c>
      <c r="M138" s="41">
        <f t="shared" si="53"/>
        <v>0</v>
      </c>
      <c r="N138" s="41">
        <f t="shared" si="53"/>
        <v>0</v>
      </c>
      <c r="O138" s="41">
        <f t="shared" si="53"/>
        <v>0</v>
      </c>
    </row>
    <row r="139" spans="1:15" s="23" customFormat="1" ht="15.75" thickBot="1" x14ac:dyDescent="0.2">
      <c r="A139" s="167"/>
      <c r="B139" s="189"/>
      <c r="C139" s="65" t="s">
        <v>21</v>
      </c>
      <c r="D139" s="41">
        <f t="shared" si="53"/>
        <v>0</v>
      </c>
      <c r="E139" s="41">
        <f t="shared" si="53"/>
        <v>0</v>
      </c>
      <c r="F139" s="41">
        <f t="shared" si="53"/>
        <v>0</v>
      </c>
      <c r="G139" s="41">
        <f t="shared" si="53"/>
        <v>0</v>
      </c>
      <c r="H139" s="41">
        <f t="shared" si="53"/>
        <v>0</v>
      </c>
      <c r="I139" s="41">
        <f t="shared" si="53"/>
        <v>0</v>
      </c>
      <c r="J139" s="41">
        <f t="shared" si="53"/>
        <v>0</v>
      </c>
      <c r="K139" s="41">
        <f t="shared" si="53"/>
        <v>0</v>
      </c>
      <c r="L139" s="41">
        <f t="shared" si="53"/>
        <v>0</v>
      </c>
      <c r="M139" s="41">
        <f t="shared" si="53"/>
        <v>0</v>
      </c>
      <c r="N139" s="41">
        <f t="shared" si="53"/>
        <v>0</v>
      </c>
      <c r="O139" s="41">
        <f t="shared" si="53"/>
        <v>0</v>
      </c>
    </row>
    <row r="140" spans="1:15" s="23" customFormat="1" x14ac:dyDescent="0.15">
      <c r="A140" s="214" t="s">
        <v>34</v>
      </c>
      <c r="B140" s="188" t="s">
        <v>62</v>
      </c>
      <c r="C140" s="4" t="s">
        <v>17</v>
      </c>
      <c r="D140" s="38">
        <v>0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38">
        <v>0</v>
      </c>
      <c r="O140" s="38">
        <v>0</v>
      </c>
    </row>
    <row r="141" spans="1:15" s="23" customFormat="1" ht="15.75" thickBot="1" x14ac:dyDescent="0.2">
      <c r="A141" s="203"/>
      <c r="B141" s="184"/>
      <c r="C141" s="4" t="s">
        <v>63</v>
      </c>
      <c r="D141" s="41">
        <v>0</v>
      </c>
      <c r="E141" s="41">
        <v>0</v>
      </c>
      <c r="F141" s="41">
        <v>0</v>
      </c>
      <c r="G141" s="41">
        <v>0</v>
      </c>
      <c r="H141" s="41">
        <v>0</v>
      </c>
      <c r="I141" s="41">
        <v>0</v>
      </c>
      <c r="J141" s="41">
        <v>0</v>
      </c>
      <c r="K141" s="41">
        <v>0</v>
      </c>
      <c r="L141" s="41">
        <v>0</v>
      </c>
      <c r="M141" s="41">
        <v>0</v>
      </c>
      <c r="N141" s="41">
        <v>0</v>
      </c>
      <c r="O141" s="41">
        <v>0</v>
      </c>
    </row>
    <row r="142" spans="1:15" s="23" customFormat="1" x14ac:dyDescent="0.15">
      <c r="A142" s="167"/>
      <c r="B142" s="184"/>
      <c r="C142" s="36" t="s">
        <v>64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 s="23" customFormat="1" x14ac:dyDescent="0.15">
      <c r="A143" s="167"/>
      <c r="B143" s="184"/>
      <c r="C143" s="36" t="s">
        <v>65</v>
      </c>
      <c r="D143" s="42">
        <v>0</v>
      </c>
      <c r="E143" s="42">
        <v>0</v>
      </c>
      <c r="F143" s="42">
        <v>0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 s="23" customFormat="1" x14ac:dyDescent="0.15">
      <c r="A144" s="167"/>
      <c r="B144" s="184"/>
      <c r="C144" s="36" t="s">
        <v>21</v>
      </c>
      <c r="D144" s="41">
        <f t="shared" ref="D144:O145" si="54">D140</f>
        <v>0</v>
      </c>
      <c r="E144" s="41">
        <f t="shared" si="54"/>
        <v>0</v>
      </c>
      <c r="F144" s="41">
        <f t="shared" si="54"/>
        <v>0</v>
      </c>
      <c r="G144" s="41">
        <f t="shared" si="54"/>
        <v>0</v>
      </c>
      <c r="H144" s="41">
        <f t="shared" si="54"/>
        <v>0</v>
      </c>
      <c r="I144" s="41">
        <f t="shared" si="54"/>
        <v>0</v>
      </c>
      <c r="J144" s="41">
        <f t="shared" si="54"/>
        <v>0</v>
      </c>
      <c r="K144" s="41">
        <f t="shared" si="54"/>
        <v>0</v>
      </c>
      <c r="L144" s="41">
        <f t="shared" si="54"/>
        <v>0</v>
      </c>
      <c r="M144" s="41">
        <f t="shared" si="54"/>
        <v>0</v>
      </c>
      <c r="N144" s="41">
        <f t="shared" si="54"/>
        <v>0</v>
      </c>
      <c r="O144" s="41">
        <f t="shared" si="54"/>
        <v>0</v>
      </c>
    </row>
    <row r="145" spans="1:15" ht="15.75" thickBot="1" x14ac:dyDescent="0.2">
      <c r="A145" s="167"/>
      <c r="B145" s="189"/>
      <c r="C145" s="65" t="s">
        <v>52</v>
      </c>
      <c r="D145" s="107">
        <f t="shared" si="54"/>
        <v>0</v>
      </c>
      <c r="E145" s="107">
        <f t="shared" si="54"/>
        <v>0</v>
      </c>
      <c r="F145" s="107">
        <f t="shared" si="54"/>
        <v>0</v>
      </c>
      <c r="G145" s="107">
        <f t="shared" si="54"/>
        <v>0</v>
      </c>
      <c r="H145" s="107">
        <f t="shared" si="54"/>
        <v>0</v>
      </c>
      <c r="I145" s="107">
        <f t="shared" si="54"/>
        <v>0</v>
      </c>
      <c r="J145" s="107">
        <f t="shared" si="54"/>
        <v>0</v>
      </c>
      <c r="K145" s="107">
        <f t="shared" si="54"/>
        <v>0</v>
      </c>
      <c r="L145" s="107">
        <f t="shared" si="54"/>
        <v>0</v>
      </c>
      <c r="M145" s="107">
        <f t="shared" si="54"/>
        <v>0</v>
      </c>
      <c r="N145" s="107">
        <f t="shared" si="54"/>
        <v>0</v>
      </c>
      <c r="O145" s="107">
        <f t="shared" si="54"/>
        <v>0</v>
      </c>
    </row>
    <row r="146" spans="1:15" x14ac:dyDescent="0.25">
      <c r="A146" s="214" t="s">
        <v>34</v>
      </c>
      <c r="B146" s="188" t="s">
        <v>66</v>
      </c>
      <c r="C146" s="4" t="s">
        <v>16</v>
      </c>
      <c r="D146" s="112">
        <v>0</v>
      </c>
      <c r="E146" s="112">
        <v>0</v>
      </c>
      <c r="F146" s="112">
        <v>0</v>
      </c>
      <c r="G146" s="112">
        <v>0</v>
      </c>
      <c r="H146" s="112">
        <v>0</v>
      </c>
      <c r="I146" s="112">
        <v>0</v>
      </c>
      <c r="J146" s="112">
        <v>0</v>
      </c>
      <c r="K146" s="112">
        <v>0</v>
      </c>
      <c r="L146" s="112">
        <v>0</v>
      </c>
      <c r="M146" s="112">
        <v>0</v>
      </c>
      <c r="N146" s="112">
        <v>0</v>
      </c>
      <c r="O146" s="112">
        <v>0</v>
      </c>
    </row>
    <row r="147" spans="1:15" ht="15.75" thickBot="1" x14ac:dyDescent="0.3">
      <c r="A147" s="203"/>
      <c r="B147" s="184"/>
      <c r="C147" s="4" t="s">
        <v>17</v>
      </c>
      <c r="D147" s="109">
        <v>0</v>
      </c>
      <c r="E147" s="109">
        <v>0</v>
      </c>
      <c r="F147" s="109">
        <v>0</v>
      </c>
      <c r="G147" s="109">
        <v>0</v>
      </c>
      <c r="H147" s="109">
        <v>0</v>
      </c>
      <c r="I147" s="109">
        <v>0</v>
      </c>
      <c r="J147" s="109">
        <v>0</v>
      </c>
      <c r="K147" s="109">
        <v>0</v>
      </c>
      <c r="L147" s="109">
        <v>0</v>
      </c>
      <c r="M147" s="109">
        <v>0</v>
      </c>
      <c r="N147" s="109">
        <v>0</v>
      </c>
      <c r="O147" s="109">
        <v>0</v>
      </c>
    </row>
    <row r="148" spans="1:15" x14ac:dyDescent="0.15">
      <c r="A148" s="167"/>
      <c r="B148" s="184"/>
      <c r="C148" s="36" t="s">
        <v>18</v>
      </c>
      <c r="D148" s="42">
        <v>0</v>
      </c>
      <c r="E148" s="42">
        <v>0</v>
      </c>
      <c r="F148" s="42">
        <v>0</v>
      </c>
      <c r="G148" s="42">
        <v>0</v>
      </c>
      <c r="H148" s="42">
        <v>0</v>
      </c>
      <c r="I148" s="42">
        <v>0</v>
      </c>
      <c r="J148" s="42">
        <v>0</v>
      </c>
      <c r="K148" s="42">
        <v>0</v>
      </c>
      <c r="L148" s="42">
        <v>0</v>
      </c>
      <c r="M148" s="42">
        <v>0</v>
      </c>
      <c r="N148" s="42">
        <v>0</v>
      </c>
      <c r="O148" s="42">
        <v>0</v>
      </c>
    </row>
    <row r="149" spans="1:15" x14ac:dyDescent="0.15">
      <c r="A149" s="167"/>
      <c r="B149" s="184"/>
      <c r="C149" s="36" t="s">
        <v>19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15">
      <c r="A150" s="167"/>
      <c r="B150" s="184"/>
      <c r="C150" s="36" t="s">
        <v>20</v>
      </c>
      <c r="D150" s="41">
        <f t="shared" ref="D150:O151" si="55">D146</f>
        <v>0</v>
      </c>
      <c r="E150" s="41">
        <f t="shared" si="55"/>
        <v>0</v>
      </c>
      <c r="F150" s="41">
        <f t="shared" si="55"/>
        <v>0</v>
      </c>
      <c r="G150" s="41">
        <f t="shared" si="55"/>
        <v>0</v>
      </c>
      <c r="H150" s="41">
        <f t="shared" si="55"/>
        <v>0</v>
      </c>
      <c r="I150" s="41">
        <f t="shared" si="55"/>
        <v>0</v>
      </c>
      <c r="J150" s="41">
        <f t="shared" si="55"/>
        <v>0</v>
      </c>
      <c r="K150" s="41">
        <f t="shared" si="55"/>
        <v>0</v>
      </c>
      <c r="L150" s="41">
        <f t="shared" si="55"/>
        <v>0</v>
      </c>
      <c r="M150" s="41">
        <f t="shared" si="55"/>
        <v>0</v>
      </c>
      <c r="N150" s="41">
        <f t="shared" si="55"/>
        <v>0</v>
      </c>
      <c r="O150" s="41">
        <f t="shared" si="55"/>
        <v>0</v>
      </c>
    </row>
    <row r="151" spans="1:15" ht="15.75" thickBot="1" x14ac:dyDescent="0.2">
      <c r="A151" s="167"/>
      <c r="B151" s="189"/>
      <c r="C151" s="65" t="s">
        <v>21</v>
      </c>
      <c r="D151" s="107">
        <f t="shared" si="55"/>
        <v>0</v>
      </c>
      <c r="E151" s="107">
        <f t="shared" si="55"/>
        <v>0</v>
      </c>
      <c r="F151" s="107">
        <f t="shared" si="55"/>
        <v>0</v>
      </c>
      <c r="G151" s="107">
        <f t="shared" si="55"/>
        <v>0</v>
      </c>
      <c r="H151" s="107">
        <f t="shared" si="55"/>
        <v>0</v>
      </c>
      <c r="I151" s="107">
        <f t="shared" si="55"/>
        <v>0</v>
      </c>
      <c r="J151" s="107">
        <f t="shared" si="55"/>
        <v>0</v>
      </c>
      <c r="K151" s="107">
        <f t="shared" si="55"/>
        <v>0</v>
      </c>
      <c r="L151" s="107">
        <f t="shared" si="55"/>
        <v>0</v>
      </c>
      <c r="M151" s="107">
        <f t="shared" si="55"/>
        <v>0</v>
      </c>
      <c r="N151" s="107">
        <f t="shared" si="55"/>
        <v>0</v>
      </c>
      <c r="O151" s="107">
        <f t="shared" si="55"/>
        <v>0</v>
      </c>
    </row>
    <row r="152" spans="1:15" ht="26.25" customHeight="1" x14ac:dyDescent="0.15">
      <c r="A152" s="167"/>
      <c r="B152" s="196" t="s">
        <v>67</v>
      </c>
      <c r="C152" s="1" t="s">
        <v>68</v>
      </c>
      <c r="D152" s="113">
        <f t="shared" ref="D152:O152" si="56">D110/(D25+D13)</f>
        <v>1.6517158854872211</v>
      </c>
      <c r="E152" s="113">
        <f t="shared" si="56"/>
        <v>1.5591064656368514</v>
      </c>
      <c r="F152" s="113">
        <f t="shared" si="56"/>
        <v>1.7645050370995958</v>
      </c>
      <c r="G152" s="113">
        <f t="shared" si="56"/>
        <v>1.7405549898167008</v>
      </c>
      <c r="H152" s="113">
        <f t="shared" si="56"/>
        <v>1.6608552631578946</v>
      </c>
      <c r="I152" s="113">
        <f t="shared" si="56"/>
        <v>1.756904761904762</v>
      </c>
      <c r="J152" s="113">
        <f t="shared" si="56"/>
        <v>1.6018002767755646</v>
      </c>
      <c r="K152" s="113">
        <f t="shared" si="56"/>
        <v>1.5564839179419052</v>
      </c>
      <c r="L152" s="113">
        <f t="shared" si="56"/>
        <v>1.4781976239490067</v>
      </c>
      <c r="M152" s="113">
        <f t="shared" si="56"/>
        <v>2.1021116579086385</v>
      </c>
      <c r="N152" s="113">
        <f t="shared" si="56"/>
        <v>1.6400670831773816</v>
      </c>
      <c r="O152" s="113">
        <f t="shared" si="56"/>
        <v>1.785933286246308</v>
      </c>
    </row>
    <row r="153" spans="1:15" ht="26.25" customHeight="1" x14ac:dyDescent="0.15">
      <c r="A153" s="167"/>
      <c r="B153" s="201"/>
      <c r="C153" s="4" t="s">
        <v>69</v>
      </c>
      <c r="D153" s="114">
        <f t="shared" ref="D153:O153" si="57">+D116/D110</f>
        <v>0</v>
      </c>
      <c r="E153" s="114">
        <f t="shared" si="57"/>
        <v>0</v>
      </c>
      <c r="F153" s="114">
        <f t="shared" si="57"/>
        <v>0</v>
      </c>
      <c r="G153" s="114">
        <f t="shared" si="57"/>
        <v>0</v>
      </c>
      <c r="H153" s="114">
        <f t="shared" si="57"/>
        <v>0</v>
      </c>
      <c r="I153" s="114">
        <f t="shared" si="57"/>
        <v>0</v>
      </c>
      <c r="J153" s="114">
        <f t="shared" si="57"/>
        <v>0</v>
      </c>
      <c r="K153" s="114">
        <f t="shared" si="57"/>
        <v>0</v>
      </c>
      <c r="L153" s="114">
        <f t="shared" si="57"/>
        <v>0</v>
      </c>
      <c r="M153" s="114">
        <f t="shared" si="57"/>
        <v>0</v>
      </c>
      <c r="N153" s="114">
        <f t="shared" si="57"/>
        <v>0</v>
      </c>
      <c r="O153" s="114">
        <f t="shared" si="57"/>
        <v>0</v>
      </c>
    </row>
    <row r="154" spans="1:15" ht="27" customHeight="1" thickBot="1" x14ac:dyDescent="0.2">
      <c r="A154" s="168"/>
      <c r="B154" s="197"/>
      <c r="C154" s="13" t="s">
        <v>70</v>
      </c>
      <c r="D154" s="169">
        <v>0</v>
      </c>
      <c r="E154" s="169">
        <v>0</v>
      </c>
      <c r="F154" s="169">
        <v>0</v>
      </c>
      <c r="G154" s="169">
        <v>0</v>
      </c>
      <c r="H154" s="169">
        <v>0</v>
      </c>
      <c r="I154" s="169">
        <v>0</v>
      </c>
      <c r="J154" s="169">
        <v>0</v>
      </c>
      <c r="K154" s="169">
        <v>0</v>
      </c>
      <c r="L154" s="169">
        <v>0</v>
      </c>
      <c r="M154" s="169">
        <v>0</v>
      </c>
      <c r="N154" s="169">
        <v>0</v>
      </c>
      <c r="O154" s="169">
        <v>0</v>
      </c>
    </row>
    <row r="155" spans="1:15" ht="21" customHeight="1" x14ac:dyDescent="0.15">
      <c r="A155" s="202" t="s">
        <v>34</v>
      </c>
      <c r="B155" s="201" t="s">
        <v>71</v>
      </c>
      <c r="C155" s="4" t="s">
        <v>72</v>
      </c>
      <c r="D155" s="41">
        <f>[2]PIGOO!B26</f>
        <v>24360.92</v>
      </c>
      <c r="E155" s="41">
        <f>[2]PIGOO!C26</f>
        <v>34631.07</v>
      </c>
      <c r="F155" s="41">
        <f>[2]PIGOO!D26</f>
        <v>41015.360000000001</v>
      </c>
      <c r="G155" s="41">
        <f>[2]PIGOO!E26</f>
        <v>42045.69</v>
      </c>
      <c r="H155" s="41">
        <f>[2]PIGOO!F26</f>
        <v>50779.93</v>
      </c>
      <c r="I155" s="41">
        <f>[2]PIGOO!G26</f>
        <v>77188.800000000003</v>
      </c>
      <c r="J155" s="41">
        <f>[2]PIGOO!H26</f>
        <v>74480.72</v>
      </c>
      <c r="K155" s="41">
        <f>[2]PIGOO!I26</f>
        <v>66052.61</v>
      </c>
      <c r="L155" s="41">
        <f>[2]PIGOO!J26</f>
        <v>66889.399999999994</v>
      </c>
      <c r="M155" s="41">
        <f>[2]PIGOO!K26</f>
        <v>76551.02</v>
      </c>
      <c r="N155" s="41">
        <f>[2]PIGOO!L26</f>
        <v>64914.39</v>
      </c>
      <c r="O155" s="41">
        <f>[2]PIGOO!M26</f>
        <v>61041.37</v>
      </c>
    </row>
    <row r="156" spans="1:15" ht="21" customHeight="1" thickBot="1" x14ac:dyDescent="0.2">
      <c r="A156" s="203"/>
      <c r="B156" s="201"/>
      <c r="C156" s="4" t="s">
        <v>73</v>
      </c>
      <c r="D156" s="31">
        <v>19112</v>
      </c>
      <c r="E156" s="31">
        <v>19112</v>
      </c>
      <c r="F156" s="31">
        <v>19112</v>
      </c>
      <c r="G156" s="31">
        <v>19112</v>
      </c>
      <c r="H156" s="31">
        <v>19112</v>
      </c>
      <c r="I156" s="31">
        <v>19112</v>
      </c>
      <c r="J156" s="31">
        <v>19112</v>
      </c>
      <c r="K156" s="31">
        <v>19112</v>
      </c>
      <c r="L156" s="31">
        <v>19112</v>
      </c>
      <c r="M156" s="31">
        <v>19113</v>
      </c>
      <c r="N156" s="31">
        <v>19114</v>
      </c>
      <c r="O156" s="31">
        <v>19115</v>
      </c>
    </row>
    <row r="157" spans="1:15" ht="21" customHeight="1" x14ac:dyDescent="0.15">
      <c r="B157" s="201"/>
      <c r="C157" s="36" t="s">
        <v>33</v>
      </c>
      <c r="D157" s="115">
        <f t="shared" ref="D157:O157" si="58">D155</f>
        <v>24360.92</v>
      </c>
      <c r="E157" s="115">
        <f t="shared" si="58"/>
        <v>34631.07</v>
      </c>
      <c r="F157" s="115">
        <f t="shared" si="58"/>
        <v>41015.360000000001</v>
      </c>
      <c r="G157" s="115">
        <f t="shared" si="58"/>
        <v>42045.69</v>
      </c>
      <c r="H157" s="115">
        <f t="shared" si="58"/>
        <v>50779.93</v>
      </c>
      <c r="I157" s="115">
        <f t="shared" si="58"/>
        <v>77188.800000000003</v>
      </c>
      <c r="J157" s="115">
        <f t="shared" si="58"/>
        <v>74480.72</v>
      </c>
      <c r="K157" s="115">
        <f t="shared" si="58"/>
        <v>66052.61</v>
      </c>
      <c r="L157" s="115">
        <f t="shared" si="58"/>
        <v>66889.399999999994</v>
      </c>
      <c r="M157" s="115">
        <f t="shared" si="58"/>
        <v>76551.02</v>
      </c>
      <c r="N157" s="115">
        <f t="shared" si="58"/>
        <v>64914.39</v>
      </c>
      <c r="O157" s="115">
        <f t="shared" si="58"/>
        <v>61041.37</v>
      </c>
    </row>
    <row r="158" spans="1:15" ht="21" customHeight="1" x14ac:dyDescent="0.15">
      <c r="B158" s="201"/>
      <c r="C158" s="36" t="s">
        <v>74</v>
      </c>
      <c r="D158" s="116">
        <f t="shared" ref="D158:O159" si="59">D155/D7</f>
        <v>0.37739028055336088</v>
      </c>
      <c r="E158" s="116">
        <f t="shared" si="59"/>
        <v>0.58213262733232474</v>
      </c>
      <c r="F158" s="116">
        <f t="shared" si="59"/>
        <v>0.59594560037196331</v>
      </c>
      <c r="G158" s="116">
        <f t="shared" si="59"/>
        <v>0.6149817899925405</v>
      </c>
      <c r="H158" s="116">
        <f t="shared" si="59"/>
        <v>0.71538157023512672</v>
      </c>
      <c r="I158" s="116">
        <f t="shared" si="59"/>
        <v>1.0460604417942811</v>
      </c>
      <c r="J158" s="116">
        <f t="shared" si="59"/>
        <v>0.97670666299487263</v>
      </c>
      <c r="K158" s="116">
        <f t="shared" si="59"/>
        <v>0.92153145360436406</v>
      </c>
      <c r="L158" s="116">
        <f t="shared" si="59"/>
        <v>0.95396836715775057</v>
      </c>
      <c r="M158" s="116">
        <f t="shared" si="59"/>
        <v>0.86061698276540499</v>
      </c>
      <c r="N158" s="116">
        <f t="shared" si="59"/>
        <v>0.96862572183177398</v>
      </c>
      <c r="O158" s="116">
        <f t="shared" si="59"/>
        <v>0.93271250668500272</v>
      </c>
    </row>
    <row r="159" spans="1:15" ht="21" customHeight="1" thickBot="1" x14ac:dyDescent="0.2">
      <c r="B159" s="201"/>
      <c r="C159" s="36" t="s">
        <v>74</v>
      </c>
      <c r="D159" s="116">
        <f t="shared" si="59"/>
        <v>0.35037673932571911</v>
      </c>
      <c r="E159" s="116">
        <f t="shared" si="59"/>
        <v>0.38870810283110968</v>
      </c>
      <c r="F159" s="116">
        <f t="shared" si="59"/>
        <v>0.3340557924910858</v>
      </c>
      <c r="G159" s="116">
        <f t="shared" si="59"/>
        <v>0.32358667863129204</v>
      </c>
      <c r="H159" s="116">
        <f t="shared" si="59"/>
        <v>0.30085319396782417</v>
      </c>
      <c r="I159" s="116">
        <f t="shared" si="59"/>
        <v>0.28897591363382069</v>
      </c>
      <c r="J159" s="116">
        <f t="shared" si="59"/>
        <v>0.29503388443785794</v>
      </c>
      <c r="K159" s="116">
        <f t="shared" si="59"/>
        <v>0.30763287512474646</v>
      </c>
      <c r="L159" s="116">
        <f t="shared" si="59"/>
        <v>0.287627733381492</v>
      </c>
      <c r="M159" s="116">
        <f t="shared" si="59"/>
        <v>0.30312594166812046</v>
      </c>
      <c r="N159" s="116">
        <f t="shared" si="59"/>
        <v>0.31114583842034155</v>
      </c>
      <c r="O159" s="116">
        <f t="shared" si="59"/>
        <v>0.30184120768064682</v>
      </c>
    </row>
    <row r="160" spans="1:15" ht="21" customHeight="1" x14ac:dyDescent="0.15">
      <c r="A160" s="206" t="s">
        <v>75</v>
      </c>
      <c r="B160" s="204"/>
      <c r="C160" s="4" t="s">
        <v>76</v>
      </c>
      <c r="D160" s="31">
        <f>[2]PIGOO!B42</f>
        <v>8533</v>
      </c>
      <c r="E160" s="31">
        <f>[2]PIGOO!C42</f>
        <v>14332</v>
      </c>
      <c r="F160" s="31">
        <f>[2]PIGOO!D42</f>
        <v>13872</v>
      </c>
      <c r="G160" s="31">
        <f>[2]PIGOO!E42</f>
        <v>16590</v>
      </c>
      <c r="H160" s="31">
        <f>[2]PIGOO!F42</f>
        <v>27642</v>
      </c>
      <c r="I160" s="31">
        <f>[2]PIGOO!G42</f>
        <v>30215</v>
      </c>
      <c r="J160" s="31">
        <f>[2]PIGOO!H42</f>
        <v>38773</v>
      </c>
      <c r="K160" s="31">
        <f>[2]PIGOO!I42</f>
        <v>13507</v>
      </c>
      <c r="L160" s="31">
        <f>[2]PIGOO!J42</f>
        <v>35309</v>
      </c>
      <c r="M160" s="31">
        <f>[2]PIGOO!K42</f>
        <v>26079</v>
      </c>
      <c r="N160" s="31">
        <f>[2]PIGOO!L42</f>
        <v>25541</v>
      </c>
      <c r="O160" s="31">
        <f>[2]PIGOO!M42</f>
        <v>22677</v>
      </c>
    </row>
    <row r="161" spans="1:15" ht="21" customHeight="1" x14ac:dyDescent="0.15">
      <c r="A161" s="207"/>
      <c r="B161" s="204"/>
      <c r="C161" s="4" t="s">
        <v>77</v>
      </c>
      <c r="D161" s="117">
        <f t="shared" ref="D161:O161" si="60">+D160/D7</f>
        <v>0.13219005127728461</v>
      </c>
      <c r="E161" s="117">
        <f t="shared" si="60"/>
        <v>0.24091443940158011</v>
      </c>
      <c r="F161" s="117">
        <f t="shared" si="60"/>
        <v>0.20155759618737651</v>
      </c>
      <c r="G161" s="117">
        <f t="shared" si="60"/>
        <v>0.24265383434012491</v>
      </c>
      <c r="H161" s="117">
        <f t="shared" si="60"/>
        <v>0.38941718439626388</v>
      </c>
      <c r="I161" s="117">
        <f t="shared" si="60"/>
        <v>0.40947282829651716</v>
      </c>
      <c r="J161" s="117">
        <f t="shared" si="60"/>
        <v>0.50845168312417222</v>
      </c>
      <c r="K161" s="117">
        <f t="shared" si="60"/>
        <v>0.18844259664885529</v>
      </c>
      <c r="L161" s="117">
        <f t="shared" si="60"/>
        <v>0.50357260008271887</v>
      </c>
      <c r="M161" s="117">
        <f t="shared" si="60"/>
        <v>0.29319047993794195</v>
      </c>
      <c r="N161" s="117">
        <f t="shared" si="60"/>
        <v>0.3811122550994524</v>
      </c>
      <c r="O161" s="117">
        <f t="shared" si="60"/>
        <v>0.34650469860187944</v>
      </c>
    </row>
    <row r="162" spans="1:15" ht="21" customHeight="1" thickBot="1" x14ac:dyDescent="0.2">
      <c r="A162" s="208"/>
      <c r="B162" s="205"/>
      <c r="C162" s="13" t="s">
        <v>78</v>
      </c>
      <c r="D162" s="118">
        <f t="shared" ref="D162:O162" si="61">D155/D160</f>
        <v>2.8549068322981364</v>
      </c>
      <c r="E162" s="118">
        <f t="shared" si="61"/>
        <v>2.4163459391571309</v>
      </c>
      <c r="F162" s="118">
        <f t="shared" si="61"/>
        <v>2.9567012687427914</v>
      </c>
      <c r="G162" s="118">
        <f t="shared" si="61"/>
        <v>2.5343996383363474</v>
      </c>
      <c r="H162" s="118">
        <f t="shared" si="61"/>
        <v>1.837057014687794</v>
      </c>
      <c r="I162" s="118">
        <f t="shared" si="61"/>
        <v>2.554651663081251</v>
      </c>
      <c r="J162" s="118">
        <f t="shared" si="61"/>
        <v>1.9209429241998297</v>
      </c>
      <c r="K162" s="118">
        <f t="shared" si="61"/>
        <v>4.8902502406159769</v>
      </c>
      <c r="L162" s="118">
        <f t="shared" si="61"/>
        <v>1.8944008609702907</v>
      </c>
      <c r="M162" s="118">
        <f t="shared" si="61"/>
        <v>2.9353510487365315</v>
      </c>
      <c r="N162" s="118">
        <f t="shared" si="61"/>
        <v>2.5415758975764455</v>
      </c>
      <c r="O162" s="118">
        <f t="shared" si="61"/>
        <v>2.6917744851611767</v>
      </c>
    </row>
    <row r="163" spans="1:15" ht="15" customHeight="1" x14ac:dyDescent="0.15">
      <c r="A163" s="209"/>
      <c r="B163" s="211" t="s">
        <v>79</v>
      </c>
      <c r="C163" s="4" t="s">
        <v>80</v>
      </c>
      <c r="D163" s="29">
        <f>[2]PIGOO!B178</f>
        <v>16</v>
      </c>
      <c r="E163" s="29">
        <f>[2]PIGOO!C178</f>
        <v>15</v>
      </c>
      <c r="F163" s="29">
        <f>[2]PIGOO!D178</f>
        <v>8</v>
      </c>
      <c r="G163" s="29">
        <f>[2]PIGOO!E178</f>
        <v>8</v>
      </c>
      <c r="H163" s="29">
        <f>[2]PIGOO!F178</f>
        <v>11</v>
      </c>
      <c r="I163" s="29">
        <f>[2]PIGOO!G178</f>
        <v>16</v>
      </c>
      <c r="J163" s="29">
        <f>[2]PIGOO!H178</f>
        <v>9</v>
      </c>
      <c r="K163" s="29">
        <f>[2]PIGOO!I178</f>
        <v>18</v>
      </c>
      <c r="L163" s="29">
        <f>[2]PIGOO!J178</f>
        <v>19</v>
      </c>
      <c r="M163" s="29">
        <f>[2]PIGOO!K178</f>
        <v>20</v>
      </c>
      <c r="N163" s="29">
        <f>[2]PIGOO!L178</f>
        <v>15</v>
      </c>
      <c r="O163" s="29">
        <f>[2]PIGOO!M178</f>
        <v>15</v>
      </c>
    </row>
    <row r="164" spans="1:15" x14ac:dyDescent="0.15">
      <c r="A164" s="209"/>
      <c r="B164" s="212"/>
      <c r="C164" s="36" t="s">
        <v>81</v>
      </c>
      <c r="D164" s="29">
        <f t="shared" ref="D164:O164" si="62">D163</f>
        <v>16</v>
      </c>
      <c r="E164" s="29">
        <f t="shared" si="62"/>
        <v>15</v>
      </c>
      <c r="F164" s="29">
        <f t="shared" si="62"/>
        <v>8</v>
      </c>
      <c r="G164" s="29">
        <f t="shared" si="62"/>
        <v>8</v>
      </c>
      <c r="H164" s="29">
        <f t="shared" si="62"/>
        <v>11</v>
      </c>
      <c r="I164" s="29">
        <f t="shared" si="62"/>
        <v>16</v>
      </c>
      <c r="J164" s="29">
        <f t="shared" si="62"/>
        <v>9</v>
      </c>
      <c r="K164" s="29">
        <f t="shared" si="62"/>
        <v>18</v>
      </c>
      <c r="L164" s="29">
        <f t="shared" si="62"/>
        <v>19</v>
      </c>
      <c r="M164" s="29">
        <f t="shared" si="62"/>
        <v>20</v>
      </c>
      <c r="N164" s="29">
        <f t="shared" si="62"/>
        <v>15</v>
      </c>
      <c r="O164" s="29">
        <f t="shared" si="62"/>
        <v>15</v>
      </c>
    </row>
    <row r="165" spans="1:15" ht="45" x14ac:dyDescent="0.15">
      <c r="A165" s="209"/>
      <c r="B165" s="212"/>
      <c r="C165" s="4" t="s">
        <v>82</v>
      </c>
      <c r="D165" s="29">
        <f>[2]PIGOO!B179</f>
        <v>13</v>
      </c>
      <c r="E165" s="29">
        <f>[2]PIGOO!C179</f>
        <v>8</v>
      </c>
      <c r="F165" s="29">
        <f>[2]PIGOO!D179</f>
        <v>7</v>
      </c>
      <c r="G165" s="29">
        <f>[2]PIGOO!E179</f>
        <v>9</v>
      </c>
      <c r="H165" s="29">
        <f>[2]PIGOO!F179</f>
        <v>7</v>
      </c>
      <c r="I165" s="29">
        <f>[2]PIGOO!G179</f>
        <v>13</v>
      </c>
      <c r="J165" s="29">
        <f>[2]PIGOO!H179</f>
        <v>12</v>
      </c>
      <c r="K165" s="29">
        <f>[2]PIGOO!I179</f>
        <v>10</v>
      </c>
      <c r="L165" s="29">
        <f>[2]PIGOO!J179</f>
        <v>16</v>
      </c>
      <c r="M165" s="29">
        <f>[2]PIGOO!K179</f>
        <v>9</v>
      </c>
      <c r="N165" s="29">
        <f>[2]PIGOO!L179</f>
        <v>10</v>
      </c>
      <c r="O165" s="29">
        <f>[2]PIGOO!M179</f>
        <v>7</v>
      </c>
    </row>
    <row r="166" spans="1:15" ht="15.75" thickBot="1" x14ac:dyDescent="0.2">
      <c r="A166" s="209"/>
      <c r="B166" s="212"/>
      <c r="C166" s="119" t="s">
        <v>83</v>
      </c>
      <c r="D166" s="30">
        <f t="shared" ref="D166:O166" si="63">D165</f>
        <v>13</v>
      </c>
      <c r="E166" s="30">
        <f t="shared" si="63"/>
        <v>8</v>
      </c>
      <c r="F166" s="30">
        <f t="shared" si="63"/>
        <v>7</v>
      </c>
      <c r="G166" s="30">
        <f t="shared" si="63"/>
        <v>9</v>
      </c>
      <c r="H166" s="30">
        <f t="shared" si="63"/>
        <v>7</v>
      </c>
      <c r="I166" s="30">
        <f t="shared" si="63"/>
        <v>13</v>
      </c>
      <c r="J166" s="30">
        <f t="shared" si="63"/>
        <v>12</v>
      </c>
      <c r="K166" s="30">
        <f t="shared" si="63"/>
        <v>10</v>
      </c>
      <c r="L166" s="30">
        <f t="shared" si="63"/>
        <v>16</v>
      </c>
      <c r="M166" s="30">
        <f t="shared" si="63"/>
        <v>9</v>
      </c>
      <c r="N166" s="30">
        <f t="shared" si="63"/>
        <v>10</v>
      </c>
      <c r="O166" s="30">
        <f t="shared" si="63"/>
        <v>7</v>
      </c>
    </row>
    <row r="167" spans="1:15" ht="21.75" thickBot="1" x14ac:dyDescent="0.2">
      <c r="A167" s="209"/>
      <c r="B167" s="212"/>
      <c r="C167" s="120" t="s">
        <v>84</v>
      </c>
      <c r="D167" s="121">
        <v>0</v>
      </c>
      <c r="E167" s="121">
        <v>0</v>
      </c>
      <c r="F167" s="121">
        <v>0</v>
      </c>
      <c r="G167" s="121">
        <v>0</v>
      </c>
      <c r="H167" s="121">
        <v>0</v>
      </c>
      <c r="I167" s="122">
        <v>0</v>
      </c>
      <c r="J167" s="122">
        <v>0</v>
      </c>
      <c r="K167" s="122">
        <v>0</v>
      </c>
      <c r="L167" s="122">
        <v>0</v>
      </c>
      <c r="M167" s="122">
        <v>0</v>
      </c>
      <c r="N167" s="122">
        <v>0</v>
      </c>
      <c r="O167" s="122">
        <v>0</v>
      </c>
    </row>
    <row r="168" spans="1:15" x14ac:dyDescent="0.15">
      <c r="A168" s="209"/>
      <c r="B168" s="212"/>
      <c r="C168" s="1" t="s">
        <v>85</v>
      </c>
      <c r="D168" s="67">
        <f>[2]PIGOO!B180</f>
        <v>0</v>
      </c>
      <c r="E168" s="67">
        <f>[2]PIGOO!C180</f>
        <v>0</v>
      </c>
      <c r="F168" s="67">
        <f>[2]PIGOO!D180</f>
        <v>0</v>
      </c>
      <c r="G168" s="67">
        <f>[2]PIGOO!E180</f>
        <v>0</v>
      </c>
      <c r="H168" s="67">
        <f>[2]PIGOO!F180</f>
        <v>0</v>
      </c>
      <c r="I168" s="67">
        <f>[2]PIGOO!G180</f>
        <v>0</v>
      </c>
      <c r="J168" s="67">
        <f>[2]PIGOO!H180</f>
        <v>0</v>
      </c>
      <c r="K168" s="67">
        <f>[2]PIGOO!I180</f>
        <v>0</v>
      </c>
      <c r="L168" s="67">
        <f>[2]PIGOO!J180</f>
        <v>0</v>
      </c>
      <c r="M168" s="67">
        <f>[2]PIGOO!K180</f>
        <v>0</v>
      </c>
      <c r="N168" s="67">
        <f>[2]PIGOO!L180</f>
        <v>0</v>
      </c>
      <c r="O168" s="67">
        <f>[2]PIGOO!M180</f>
        <v>0</v>
      </c>
    </row>
    <row r="169" spans="1:15" ht="15.75" thickBot="1" x14ac:dyDescent="0.2">
      <c r="A169" s="209"/>
      <c r="B169" s="212"/>
      <c r="C169" s="13" t="s">
        <v>86</v>
      </c>
      <c r="D169" s="123">
        <f t="shared" ref="D169:O169" si="64">D168</f>
        <v>0</v>
      </c>
      <c r="E169" s="123">
        <f t="shared" si="64"/>
        <v>0</v>
      </c>
      <c r="F169" s="123">
        <f t="shared" si="64"/>
        <v>0</v>
      </c>
      <c r="G169" s="123">
        <f t="shared" si="64"/>
        <v>0</v>
      </c>
      <c r="H169" s="123">
        <f t="shared" si="64"/>
        <v>0</v>
      </c>
      <c r="I169" s="123">
        <f t="shared" si="64"/>
        <v>0</v>
      </c>
      <c r="J169" s="123">
        <f t="shared" si="64"/>
        <v>0</v>
      </c>
      <c r="K169" s="123">
        <f t="shared" si="64"/>
        <v>0</v>
      </c>
      <c r="L169" s="123">
        <f t="shared" si="64"/>
        <v>0</v>
      </c>
      <c r="M169" s="123">
        <f t="shared" si="64"/>
        <v>0</v>
      </c>
      <c r="N169" s="123">
        <f t="shared" si="64"/>
        <v>0</v>
      </c>
      <c r="O169" s="123">
        <f t="shared" si="64"/>
        <v>0</v>
      </c>
    </row>
    <row r="170" spans="1:15" x14ac:dyDescent="0.15">
      <c r="A170" s="209"/>
      <c r="B170" s="212"/>
      <c r="C170" s="14" t="s">
        <v>87</v>
      </c>
      <c r="D170" s="29">
        <f>[2]PIGOO!B176</f>
        <v>2813</v>
      </c>
      <c r="E170" s="29">
        <f>[2]PIGOO!C176</f>
        <v>2825</v>
      </c>
      <c r="F170" s="29">
        <f>[2]PIGOO!D176</f>
        <v>2844</v>
      </c>
      <c r="G170" s="29">
        <f>[2]PIGOO!E176</f>
        <v>2838</v>
      </c>
      <c r="H170" s="29">
        <f>[2]PIGOO!F176</f>
        <v>2826</v>
      </c>
      <c r="I170" s="29">
        <f>[2]PIGOO!G176</f>
        <v>2833</v>
      </c>
      <c r="J170" s="29">
        <f>[2]PIGOO!H176</f>
        <v>2845</v>
      </c>
      <c r="K170" s="29">
        <f>[2]PIGOO!I176</f>
        <v>2852</v>
      </c>
      <c r="L170" s="29">
        <f>[2]PIGOO!J176</f>
        <v>2854</v>
      </c>
      <c r="M170" s="29">
        <f>[2]PIGOO!K176</f>
        <v>2856</v>
      </c>
      <c r="N170" s="29">
        <f>[2]PIGOO!L176</f>
        <v>2852</v>
      </c>
      <c r="O170" s="29">
        <f>[2]PIGOO!M176</f>
        <v>2862</v>
      </c>
    </row>
    <row r="171" spans="1:15" x14ac:dyDescent="0.15">
      <c r="A171" s="209"/>
      <c r="B171" s="212"/>
      <c r="C171" s="124" t="s">
        <v>88</v>
      </c>
      <c r="D171" s="59">
        <f>+D170/D172</f>
        <v>1</v>
      </c>
      <c r="E171" s="59">
        <f t="shared" ref="E171:O171" si="65">+E170/E172</f>
        <v>1</v>
      </c>
      <c r="F171" s="59">
        <f t="shared" si="65"/>
        <v>1</v>
      </c>
      <c r="G171" s="59">
        <f t="shared" si="65"/>
        <v>1</v>
      </c>
      <c r="H171" s="59">
        <f t="shared" si="65"/>
        <v>1</v>
      </c>
      <c r="I171" s="59">
        <f t="shared" si="65"/>
        <v>1</v>
      </c>
      <c r="J171" s="59">
        <f t="shared" si="65"/>
        <v>1</v>
      </c>
      <c r="K171" s="59">
        <f t="shared" si="65"/>
        <v>1</v>
      </c>
      <c r="L171" s="59">
        <f t="shared" si="65"/>
        <v>1</v>
      </c>
      <c r="M171" s="59">
        <f t="shared" si="65"/>
        <v>1</v>
      </c>
      <c r="N171" s="59">
        <f t="shared" si="65"/>
        <v>1</v>
      </c>
      <c r="O171" s="59">
        <f t="shared" si="65"/>
        <v>1</v>
      </c>
    </row>
    <row r="172" spans="1:15" s="126" customFormat="1" ht="21" x14ac:dyDescent="0.15">
      <c r="A172" s="209"/>
      <c r="B172" s="212"/>
      <c r="C172" s="15" t="s">
        <v>89</v>
      </c>
      <c r="D172" s="125">
        <f t="shared" ref="D172:O172" si="66">D170</f>
        <v>2813</v>
      </c>
      <c r="E172" s="125">
        <f t="shared" si="66"/>
        <v>2825</v>
      </c>
      <c r="F172" s="125">
        <f t="shared" si="66"/>
        <v>2844</v>
      </c>
      <c r="G172" s="125">
        <f t="shared" si="66"/>
        <v>2838</v>
      </c>
      <c r="H172" s="125">
        <f t="shared" si="66"/>
        <v>2826</v>
      </c>
      <c r="I172" s="125">
        <f t="shared" si="66"/>
        <v>2833</v>
      </c>
      <c r="J172" s="125">
        <f t="shared" si="66"/>
        <v>2845</v>
      </c>
      <c r="K172" s="125">
        <f t="shared" si="66"/>
        <v>2852</v>
      </c>
      <c r="L172" s="125">
        <f t="shared" si="66"/>
        <v>2854</v>
      </c>
      <c r="M172" s="125">
        <f t="shared" si="66"/>
        <v>2856</v>
      </c>
      <c r="N172" s="125">
        <f t="shared" si="66"/>
        <v>2852</v>
      </c>
      <c r="O172" s="125">
        <f t="shared" si="66"/>
        <v>2862</v>
      </c>
    </row>
    <row r="173" spans="1:15" x14ac:dyDescent="0.15">
      <c r="A173" s="209"/>
      <c r="B173" s="212"/>
      <c r="C173" s="127" t="s">
        <v>90</v>
      </c>
      <c r="D173" s="30">
        <v>258375</v>
      </c>
      <c r="E173" s="30">
        <v>258375</v>
      </c>
      <c r="F173" s="30">
        <v>258375</v>
      </c>
      <c r="G173" s="30">
        <v>258375</v>
      </c>
      <c r="H173" s="30">
        <v>258375</v>
      </c>
      <c r="I173" s="30">
        <v>258375</v>
      </c>
      <c r="J173" s="30">
        <v>258375</v>
      </c>
      <c r="K173" s="30">
        <v>258375</v>
      </c>
      <c r="L173" s="30">
        <v>258375</v>
      </c>
      <c r="M173" s="30">
        <v>258376</v>
      </c>
      <c r="N173" s="30">
        <v>258377</v>
      </c>
      <c r="O173" s="30">
        <v>258378</v>
      </c>
    </row>
    <row r="174" spans="1:15" x14ac:dyDescent="0.15">
      <c r="A174" s="209"/>
      <c r="B174" s="212"/>
      <c r="C174" s="124" t="s">
        <v>91</v>
      </c>
      <c r="D174" s="55">
        <f t="shared" ref="D174:O174" si="67">D173/D172</f>
        <v>91.850337717739066</v>
      </c>
      <c r="E174" s="55">
        <f t="shared" si="67"/>
        <v>91.460176991150448</v>
      </c>
      <c r="F174" s="55">
        <f t="shared" si="67"/>
        <v>90.849156118143455</v>
      </c>
      <c r="G174" s="55">
        <f t="shared" si="67"/>
        <v>91.041226215644826</v>
      </c>
      <c r="H174" s="55">
        <f t="shared" si="67"/>
        <v>91.427813163481957</v>
      </c>
      <c r="I174" s="55">
        <f t="shared" si="67"/>
        <v>91.201906106600774</v>
      </c>
      <c r="J174" s="55">
        <f t="shared" si="67"/>
        <v>90.817223198594021</v>
      </c>
      <c r="K174" s="55">
        <f t="shared" si="67"/>
        <v>90.594319775596077</v>
      </c>
      <c r="L174" s="55">
        <f t="shared" si="67"/>
        <v>90.530833917309039</v>
      </c>
      <c r="M174" s="55">
        <f t="shared" si="67"/>
        <v>90.467787114845933</v>
      </c>
      <c r="N174" s="55">
        <f t="shared" si="67"/>
        <v>90.595021037868165</v>
      </c>
      <c r="O174" s="55">
        <f t="shared" si="67"/>
        <v>90.278825995807125</v>
      </c>
    </row>
    <row r="175" spans="1:15" x14ac:dyDescent="0.15">
      <c r="A175" s="209"/>
      <c r="B175" s="212"/>
      <c r="C175" s="127" t="s">
        <v>92</v>
      </c>
      <c r="D175" s="30"/>
      <c r="E175" s="30"/>
      <c r="F175" s="30"/>
      <c r="G175" s="30"/>
      <c r="H175" s="30"/>
      <c r="I175" s="30"/>
      <c r="J175" s="30"/>
      <c r="K175" s="30"/>
      <c r="L175" s="31"/>
      <c r="M175" s="31"/>
      <c r="N175" s="31"/>
      <c r="O175" s="31"/>
    </row>
    <row r="176" spans="1:15" x14ac:dyDescent="0.15">
      <c r="A176" s="209"/>
      <c r="B176" s="212"/>
      <c r="C176" s="124" t="s">
        <v>93</v>
      </c>
      <c r="D176" s="55">
        <f t="shared" ref="D176:O176" si="68">D175/D172</f>
        <v>0</v>
      </c>
      <c r="E176" s="55">
        <f t="shared" si="68"/>
        <v>0</v>
      </c>
      <c r="F176" s="55">
        <f t="shared" si="68"/>
        <v>0</v>
      </c>
      <c r="G176" s="55">
        <f t="shared" si="68"/>
        <v>0</v>
      </c>
      <c r="H176" s="55">
        <f t="shared" si="68"/>
        <v>0</v>
      </c>
      <c r="I176" s="55">
        <f t="shared" si="68"/>
        <v>0</v>
      </c>
      <c r="J176" s="55">
        <f t="shared" si="68"/>
        <v>0</v>
      </c>
      <c r="K176" s="55">
        <f t="shared" si="68"/>
        <v>0</v>
      </c>
      <c r="L176" s="55">
        <f t="shared" si="68"/>
        <v>0</v>
      </c>
      <c r="M176" s="55">
        <f t="shared" si="68"/>
        <v>0</v>
      </c>
      <c r="N176" s="55">
        <f t="shared" si="68"/>
        <v>0</v>
      </c>
      <c r="O176" s="55">
        <f t="shared" si="68"/>
        <v>0</v>
      </c>
    </row>
    <row r="177" spans="1:15" x14ac:dyDescent="0.15">
      <c r="A177" s="209"/>
      <c r="B177" s="212"/>
      <c r="C177" s="16" t="s">
        <v>94</v>
      </c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x14ac:dyDescent="0.15">
      <c r="A178" s="209"/>
      <c r="B178" s="212"/>
      <c r="C178" s="128" t="s">
        <v>95</v>
      </c>
      <c r="D178" s="55">
        <f t="shared" ref="D178:O178" si="69">D177/D172</f>
        <v>0</v>
      </c>
      <c r="E178" s="55">
        <f t="shared" si="69"/>
        <v>0</v>
      </c>
      <c r="F178" s="55">
        <f t="shared" si="69"/>
        <v>0</v>
      </c>
      <c r="G178" s="55">
        <f t="shared" si="69"/>
        <v>0</v>
      </c>
      <c r="H178" s="55">
        <f t="shared" si="69"/>
        <v>0</v>
      </c>
      <c r="I178" s="55">
        <f t="shared" si="69"/>
        <v>0</v>
      </c>
      <c r="J178" s="55">
        <f t="shared" si="69"/>
        <v>0</v>
      </c>
      <c r="K178" s="55">
        <f t="shared" si="69"/>
        <v>0</v>
      </c>
      <c r="L178" s="55">
        <f t="shared" si="69"/>
        <v>0</v>
      </c>
      <c r="M178" s="55">
        <f t="shared" si="69"/>
        <v>0</v>
      </c>
      <c r="N178" s="55">
        <f t="shared" si="69"/>
        <v>0</v>
      </c>
      <c r="O178" s="55">
        <f t="shared" si="69"/>
        <v>0</v>
      </c>
    </row>
    <row r="179" spans="1:15" ht="30" x14ac:dyDescent="0.15">
      <c r="A179" s="209"/>
      <c r="B179" s="212"/>
      <c r="C179" s="16" t="s">
        <v>96</v>
      </c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</row>
    <row r="180" spans="1:15" ht="15.75" thickBot="1" x14ac:dyDescent="0.2">
      <c r="A180" s="209"/>
      <c r="B180" s="212"/>
      <c r="C180" s="129" t="s">
        <v>97</v>
      </c>
      <c r="D180" s="130">
        <f t="shared" ref="D180:O180" si="70">D179/D172</f>
        <v>0</v>
      </c>
      <c r="E180" s="130">
        <f t="shared" si="70"/>
        <v>0</v>
      </c>
      <c r="F180" s="130">
        <f t="shared" si="70"/>
        <v>0</v>
      </c>
      <c r="G180" s="130">
        <f t="shared" si="70"/>
        <v>0</v>
      </c>
      <c r="H180" s="130">
        <f t="shared" si="70"/>
        <v>0</v>
      </c>
      <c r="I180" s="130">
        <f t="shared" si="70"/>
        <v>0</v>
      </c>
      <c r="J180" s="130">
        <f t="shared" si="70"/>
        <v>0</v>
      </c>
      <c r="K180" s="130">
        <f t="shared" si="70"/>
        <v>0</v>
      </c>
      <c r="L180" s="130">
        <f t="shared" si="70"/>
        <v>0</v>
      </c>
      <c r="M180" s="130">
        <f t="shared" si="70"/>
        <v>0</v>
      </c>
      <c r="N180" s="130">
        <f t="shared" si="70"/>
        <v>0</v>
      </c>
      <c r="O180" s="130">
        <f t="shared" si="70"/>
        <v>0</v>
      </c>
    </row>
    <row r="181" spans="1:15" x14ac:dyDescent="0.15">
      <c r="A181" s="209"/>
      <c r="B181" s="212"/>
      <c r="C181" s="16" t="s">
        <v>98</v>
      </c>
      <c r="D181" s="131">
        <f>[2]PIGOO!B132</f>
        <v>2015</v>
      </c>
      <c r="E181" s="131">
        <f>[2]PIGOO!C132</f>
        <v>1892</v>
      </c>
      <c r="F181" s="131">
        <f>[2]PIGOO!D132</f>
        <v>2084</v>
      </c>
      <c r="G181" s="131">
        <f>[2]PIGOO!E132</f>
        <v>1883</v>
      </c>
      <c r="H181" s="131">
        <f>[2]PIGOO!F132</f>
        <v>2408</v>
      </c>
      <c r="I181" s="131">
        <f>[2]PIGOO!G132</f>
        <v>2388</v>
      </c>
      <c r="J181" s="131">
        <f>[2]PIGOO!H132</f>
        <v>2131</v>
      </c>
      <c r="K181" s="131">
        <f>[2]PIGOO!I132</f>
        <v>2136</v>
      </c>
      <c r="L181" s="131">
        <f>[2]PIGOO!J132</f>
        <v>2587</v>
      </c>
      <c r="M181" s="131">
        <f>[2]PIGOO!K132</f>
        <v>2586</v>
      </c>
      <c r="N181" s="131">
        <f>[2]PIGOO!L132</f>
        <v>2580</v>
      </c>
      <c r="O181" s="131">
        <f>[2]PIGOO!M132</f>
        <v>2493</v>
      </c>
    </row>
    <row r="182" spans="1:15" x14ac:dyDescent="0.15">
      <c r="A182" s="209"/>
      <c r="B182" s="212"/>
      <c r="C182" s="16" t="s">
        <v>99</v>
      </c>
      <c r="D182" s="132">
        <v>2143</v>
      </c>
      <c r="E182" s="132">
        <v>2143</v>
      </c>
      <c r="F182" s="132">
        <v>2143</v>
      </c>
      <c r="G182" s="132">
        <v>2143</v>
      </c>
      <c r="H182" s="132">
        <v>2143</v>
      </c>
      <c r="I182" s="132">
        <v>2143</v>
      </c>
      <c r="J182" s="132">
        <v>2143</v>
      </c>
      <c r="K182" s="132">
        <v>2143</v>
      </c>
      <c r="L182" s="132">
        <v>2143</v>
      </c>
      <c r="M182" s="132">
        <v>2144</v>
      </c>
      <c r="N182" s="132">
        <v>2145</v>
      </c>
      <c r="O182" s="132">
        <v>2146</v>
      </c>
    </row>
    <row r="183" spans="1:15" ht="15.75" thickBot="1" x14ac:dyDescent="0.2">
      <c r="A183" s="209"/>
      <c r="B183" s="212"/>
      <c r="C183" s="102" t="s">
        <v>100</v>
      </c>
      <c r="D183" s="130">
        <f t="shared" ref="D183:O183" si="71">+D181/D172</f>
        <v>0.71631709918236763</v>
      </c>
      <c r="E183" s="130">
        <f t="shared" si="71"/>
        <v>0.66973451327433631</v>
      </c>
      <c r="F183" s="130">
        <f t="shared" si="71"/>
        <v>0.73277074542897325</v>
      </c>
      <c r="G183" s="130">
        <f t="shared" si="71"/>
        <v>0.66349541930937284</v>
      </c>
      <c r="H183" s="130">
        <f t="shared" si="71"/>
        <v>0.85208775654635527</v>
      </c>
      <c r="I183" s="130">
        <f t="shared" si="71"/>
        <v>0.84292269678785736</v>
      </c>
      <c r="J183" s="130">
        <f t="shared" si="71"/>
        <v>0.74903339191564144</v>
      </c>
      <c r="K183" s="130">
        <f t="shared" si="71"/>
        <v>0.74894810659186539</v>
      </c>
      <c r="L183" s="130">
        <f t="shared" si="71"/>
        <v>0.90644709180098104</v>
      </c>
      <c r="M183" s="130">
        <f t="shared" si="71"/>
        <v>0.90546218487394958</v>
      </c>
      <c r="N183" s="130">
        <f t="shared" si="71"/>
        <v>0.90462833099579243</v>
      </c>
      <c r="O183" s="130">
        <f t="shared" si="71"/>
        <v>0.87106918238993714</v>
      </c>
    </row>
    <row r="184" spans="1:15" x14ac:dyDescent="0.15">
      <c r="A184" s="209"/>
      <c r="B184" s="212"/>
      <c r="C184" s="16" t="s">
        <v>101</v>
      </c>
      <c r="D184" s="133">
        <f>[2]PIGOO!B133</f>
        <v>524</v>
      </c>
      <c r="E184" s="133">
        <f>[2]PIGOO!C133</f>
        <v>538</v>
      </c>
      <c r="F184" s="133">
        <f>[2]PIGOO!D133</f>
        <v>546</v>
      </c>
      <c r="G184" s="133">
        <f>[2]PIGOO!E133</f>
        <v>557</v>
      </c>
      <c r="H184" s="133">
        <f>[2]PIGOO!F133</f>
        <v>571</v>
      </c>
      <c r="I184" s="133">
        <f>[2]PIGOO!G133</f>
        <v>584</v>
      </c>
      <c r="J184" s="133">
        <f>[2]PIGOO!H133</f>
        <v>588</v>
      </c>
      <c r="K184" s="133">
        <f>[2]PIGOO!I133</f>
        <v>597</v>
      </c>
      <c r="L184" s="133">
        <f>[2]PIGOO!J133</f>
        <v>603</v>
      </c>
      <c r="M184" s="133">
        <f>[2]PIGOO!K133</f>
        <v>608</v>
      </c>
      <c r="N184" s="133">
        <f>[2]PIGOO!L133</f>
        <v>609</v>
      </c>
      <c r="O184" s="133">
        <f>[2]PIGOO!M133</f>
        <v>609</v>
      </c>
    </row>
    <row r="185" spans="1:15" ht="15.75" thickBot="1" x14ac:dyDescent="0.2">
      <c r="A185" s="209"/>
      <c r="B185" s="213"/>
      <c r="C185" s="10" t="s">
        <v>102</v>
      </c>
      <c r="D185" s="130"/>
      <c r="E185" s="134"/>
      <c r="F185" s="134"/>
      <c r="G185" s="135"/>
      <c r="H185" s="135"/>
      <c r="I185" s="135"/>
      <c r="J185" s="135"/>
      <c r="K185" s="135"/>
      <c r="L185" s="135"/>
      <c r="M185" s="135"/>
      <c r="N185" s="135"/>
      <c r="O185" s="135"/>
    </row>
    <row r="186" spans="1:15" ht="30" x14ac:dyDescent="0.15">
      <c r="A186" s="209"/>
      <c r="B186" s="136"/>
      <c r="C186" s="1" t="s">
        <v>103</v>
      </c>
      <c r="D186" s="137">
        <v>0</v>
      </c>
      <c r="E186" s="137">
        <v>0</v>
      </c>
      <c r="F186" s="137">
        <v>0</v>
      </c>
      <c r="G186" s="137">
        <v>0</v>
      </c>
      <c r="H186" s="137">
        <v>0</v>
      </c>
      <c r="I186" s="137">
        <v>0</v>
      </c>
      <c r="J186" s="137">
        <v>0</v>
      </c>
      <c r="K186" s="137">
        <v>0</v>
      </c>
      <c r="L186" s="137">
        <v>0</v>
      </c>
      <c r="M186" s="137">
        <v>0</v>
      </c>
      <c r="N186" s="137">
        <v>0</v>
      </c>
      <c r="O186" s="137">
        <v>0</v>
      </c>
    </row>
    <row r="187" spans="1:15" ht="30" x14ac:dyDescent="0.15">
      <c r="A187" s="209"/>
      <c r="B187" s="136"/>
      <c r="C187" s="4" t="s">
        <v>104</v>
      </c>
      <c r="D187" s="138">
        <f>D186</f>
        <v>0</v>
      </c>
      <c r="E187" s="138">
        <f>E186</f>
        <v>0</v>
      </c>
      <c r="F187" s="138">
        <v>0</v>
      </c>
      <c r="G187" s="138">
        <v>0</v>
      </c>
      <c r="H187" s="138">
        <v>0</v>
      </c>
      <c r="I187" s="138">
        <v>0</v>
      </c>
      <c r="J187" s="138">
        <v>0</v>
      </c>
      <c r="K187" s="138">
        <v>0</v>
      </c>
      <c r="L187" s="138">
        <v>0</v>
      </c>
      <c r="M187" s="138">
        <v>0</v>
      </c>
      <c r="N187" s="138">
        <v>0</v>
      </c>
      <c r="O187" s="170">
        <v>0</v>
      </c>
    </row>
    <row r="188" spans="1:15" ht="15.75" thickBot="1" x14ac:dyDescent="0.2">
      <c r="A188" s="209"/>
      <c r="B188" s="136"/>
      <c r="C188" s="60" t="s">
        <v>105</v>
      </c>
      <c r="D188" s="139">
        <v>522918.83</v>
      </c>
      <c r="E188" s="139"/>
      <c r="F188" s="139"/>
      <c r="G188" s="139"/>
      <c r="H188" s="139"/>
      <c r="I188" s="140"/>
      <c r="J188" s="140"/>
      <c r="K188" s="140"/>
      <c r="L188" s="140"/>
      <c r="M188" s="140"/>
      <c r="N188" s="140"/>
      <c r="O188" s="171"/>
    </row>
    <row r="189" spans="1:15" ht="30" x14ac:dyDescent="0.15">
      <c r="A189" s="209"/>
      <c r="B189" s="136"/>
      <c r="C189" s="141" t="s">
        <v>106</v>
      </c>
      <c r="D189" s="142">
        <f>[2]PIGOO!B141</f>
        <v>5</v>
      </c>
      <c r="E189" s="142">
        <f>[2]PIGOO!C141</f>
        <v>5</v>
      </c>
      <c r="F189" s="142">
        <f>[2]PIGOO!D141</f>
        <v>9</v>
      </c>
      <c r="G189" s="142">
        <f>[2]PIGOO!E141</f>
        <v>1</v>
      </c>
      <c r="H189" s="142">
        <f>[2]PIGOO!F141</f>
        <v>6</v>
      </c>
      <c r="I189" s="142">
        <f>[2]PIGOO!G141</f>
        <v>5</v>
      </c>
      <c r="J189" s="142">
        <f>[2]PIGOO!H141</f>
        <v>6</v>
      </c>
      <c r="K189" s="142">
        <f>[2]PIGOO!I141</f>
        <v>5</v>
      </c>
      <c r="L189" s="142">
        <f>[2]PIGOO!J141</f>
        <v>4</v>
      </c>
      <c r="M189" s="142">
        <f>[2]PIGOO!K141</f>
        <v>4</v>
      </c>
      <c r="N189" s="142">
        <f>[2]PIGOO!L141</f>
        <v>5</v>
      </c>
      <c r="O189" s="142">
        <f>[2]PIGOO!M141</f>
        <v>5</v>
      </c>
    </row>
    <row r="190" spans="1:15" ht="15.75" thickBot="1" x14ac:dyDescent="0.2">
      <c r="A190" s="209"/>
      <c r="B190" s="136"/>
      <c r="C190" s="143" t="s">
        <v>107</v>
      </c>
      <c r="D190" s="144">
        <f t="shared" ref="D190:O190" si="72">+D189</f>
        <v>5</v>
      </c>
      <c r="E190" s="144">
        <f t="shared" si="72"/>
        <v>5</v>
      </c>
      <c r="F190" s="144">
        <f t="shared" si="72"/>
        <v>9</v>
      </c>
      <c r="G190" s="144">
        <f t="shared" si="72"/>
        <v>1</v>
      </c>
      <c r="H190" s="144">
        <f t="shared" si="72"/>
        <v>6</v>
      </c>
      <c r="I190" s="144">
        <f t="shared" si="72"/>
        <v>5</v>
      </c>
      <c r="J190" s="144">
        <f t="shared" si="72"/>
        <v>6</v>
      </c>
      <c r="K190" s="144">
        <f t="shared" si="72"/>
        <v>5</v>
      </c>
      <c r="L190" s="144">
        <f t="shared" si="72"/>
        <v>4</v>
      </c>
      <c r="M190" s="144">
        <f t="shared" si="72"/>
        <v>4</v>
      </c>
      <c r="N190" s="144">
        <f t="shared" si="72"/>
        <v>5</v>
      </c>
      <c r="O190" s="144">
        <f t="shared" si="72"/>
        <v>5</v>
      </c>
    </row>
    <row r="191" spans="1:15" ht="15.75" thickBot="1" x14ac:dyDescent="0.2">
      <c r="A191" s="210"/>
      <c r="B191" s="145"/>
      <c r="C191" s="17" t="s">
        <v>108</v>
      </c>
      <c r="D191" s="146">
        <v>75</v>
      </c>
      <c r="E191" s="146">
        <v>75</v>
      </c>
      <c r="F191" s="146">
        <v>75</v>
      </c>
      <c r="G191" s="146">
        <v>75</v>
      </c>
      <c r="H191" s="146">
        <v>75</v>
      </c>
      <c r="I191" s="146">
        <v>75</v>
      </c>
      <c r="J191" s="146">
        <v>75</v>
      </c>
      <c r="K191" s="146">
        <v>75</v>
      </c>
      <c r="L191" s="146">
        <v>75</v>
      </c>
      <c r="M191" s="146">
        <v>75</v>
      </c>
      <c r="N191" s="146">
        <v>75</v>
      </c>
      <c r="O191" s="146">
        <v>76</v>
      </c>
    </row>
    <row r="192" spans="1:15" x14ac:dyDescent="0.15">
      <c r="A192" s="198" t="s">
        <v>109</v>
      </c>
      <c r="B192" s="188" t="s">
        <v>110</v>
      </c>
      <c r="C192" s="18" t="s">
        <v>111</v>
      </c>
      <c r="D192" s="147">
        <f>[2]PIGOO!B158+[2]PIGOO!B161+[2]PIGOO!B164+[2]PIGOO!B168</f>
        <v>0</v>
      </c>
      <c r="E192" s="147">
        <f>[2]PIGOO!C158+[2]PIGOO!C161+[2]PIGOO!C164+[2]PIGOO!C168</f>
        <v>0</v>
      </c>
      <c r="F192" s="147">
        <f>[2]PIGOO!D158+[2]PIGOO!D161+[2]PIGOO!D164+[2]PIGOO!D168</f>
        <v>0</v>
      </c>
      <c r="G192" s="147">
        <f>[2]PIGOO!E158+[2]PIGOO!E161+[2]PIGOO!E164+[2]PIGOO!E168</f>
        <v>0</v>
      </c>
      <c r="H192" s="147">
        <f>[2]PIGOO!F158+[2]PIGOO!F161+[2]PIGOO!F164+[2]PIGOO!F168</f>
        <v>0</v>
      </c>
      <c r="I192" s="147">
        <f>[2]PIGOO!G158+[2]PIGOO!G161+[2]PIGOO!G164+[2]PIGOO!G168</f>
        <v>0</v>
      </c>
      <c r="J192" s="147">
        <f>[2]PIGOO!H158+[2]PIGOO!H161+[2]PIGOO!H164+[2]PIGOO!H168</f>
        <v>0</v>
      </c>
      <c r="K192" s="147">
        <f>[2]PIGOO!I158+[2]PIGOO!I161+[2]PIGOO!I164+[2]PIGOO!I168</f>
        <v>0</v>
      </c>
      <c r="L192" s="147">
        <f>[2]PIGOO!J158+[2]PIGOO!J161+[2]PIGOO!J164+[2]PIGOO!J168</f>
        <v>0</v>
      </c>
      <c r="M192" s="147">
        <f>[2]PIGOO!K158+[2]PIGOO!K161+[2]PIGOO!K164+[2]PIGOO!K168</f>
        <v>0</v>
      </c>
      <c r="N192" s="147">
        <f>[2]PIGOO!L158+[2]PIGOO!L161+[2]PIGOO!L164+[2]PIGOO!L168</f>
        <v>0</v>
      </c>
      <c r="O192" s="151">
        <f>[2]PIGOO!M158+[2]PIGOO!M161+[2]PIGOO!M164+[2]PIGOO!M168</f>
        <v>0</v>
      </c>
    </row>
    <row r="193" spans="1:15" x14ac:dyDescent="0.15">
      <c r="A193" s="198"/>
      <c r="B193" s="184"/>
      <c r="C193" s="148" t="s">
        <v>112</v>
      </c>
      <c r="D193" s="149">
        <v>0</v>
      </c>
      <c r="E193" s="149">
        <v>0</v>
      </c>
      <c r="F193" s="149">
        <v>0</v>
      </c>
      <c r="G193" s="149">
        <v>0</v>
      </c>
      <c r="H193" s="149">
        <v>0</v>
      </c>
      <c r="I193" s="149">
        <v>0</v>
      </c>
      <c r="J193" s="149">
        <v>0</v>
      </c>
      <c r="K193" s="149">
        <v>0</v>
      </c>
      <c r="L193" s="149">
        <v>0</v>
      </c>
      <c r="M193" s="149">
        <v>0</v>
      </c>
      <c r="N193" s="149">
        <v>0</v>
      </c>
      <c r="O193" s="30">
        <v>0</v>
      </c>
    </row>
    <row r="194" spans="1:15" ht="18.75" x14ac:dyDescent="0.15">
      <c r="A194" s="198"/>
      <c r="B194" s="184"/>
      <c r="C194" s="19" t="s">
        <v>113</v>
      </c>
      <c r="D194" s="149">
        <f>D193-D192</f>
        <v>0</v>
      </c>
      <c r="E194" s="149">
        <v>0</v>
      </c>
      <c r="F194" s="149">
        <v>0</v>
      </c>
      <c r="G194" s="149">
        <v>0</v>
      </c>
      <c r="H194" s="149">
        <v>0</v>
      </c>
      <c r="I194" s="149">
        <v>0</v>
      </c>
      <c r="J194" s="149">
        <v>0</v>
      </c>
      <c r="K194" s="149">
        <v>0</v>
      </c>
      <c r="L194" s="149">
        <v>0</v>
      </c>
      <c r="M194" s="149">
        <v>0</v>
      </c>
      <c r="N194" s="149">
        <v>0</v>
      </c>
      <c r="O194" s="30">
        <v>0</v>
      </c>
    </row>
    <row r="195" spans="1:15" ht="19.5" thickBot="1" x14ac:dyDescent="0.2">
      <c r="A195" s="198"/>
      <c r="B195" s="189"/>
      <c r="C195" s="5" t="s">
        <v>114</v>
      </c>
      <c r="D195" s="150">
        <v>0</v>
      </c>
      <c r="E195" s="150">
        <v>0</v>
      </c>
      <c r="F195" s="150">
        <v>0</v>
      </c>
      <c r="G195" s="150">
        <v>0</v>
      </c>
      <c r="H195" s="150">
        <v>0</v>
      </c>
      <c r="I195" s="150">
        <v>0</v>
      </c>
      <c r="J195" s="150">
        <v>0</v>
      </c>
      <c r="K195" s="150">
        <v>0</v>
      </c>
      <c r="L195" s="150">
        <v>0</v>
      </c>
      <c r="M195" s="150">
        <v>0</v>
      </c>
      <c r="N195" s="150">
        <v>0</v>
      </c>
      <c r="O195" s="172">
        <v>0</v>
      </c>
    </row>
    <row r="196" spans="1:15" s="152" customFormat="1" x14ac:dyDescent="0.15">
      <c r="A196" s="198"/>
      <c r="B196" s="188" t="s">
        <v>115</v>
      </c>
      <c r="C196" s="20" t="s">
        <v>116</v>
      </c>
      <c r="D196" s="151">
        <f>[2]PIGOO!B157+[2]PIGOO!B163</f>
        <v>11</v>
      </c>
      <c r="E196" s="151">
        <f>[2]PIGOO!C157+[2]PIGOO!C163</f>
        <v>11</v>
      </c>
      <c r="F196" s="151">
        <f>[2]PIGOO!D157+[2]PIGOO!D163</f>
        <v>11</v>
      </c>
      <c r="G196" s="151">
        <f>[2]PIGOO!E157+[2]PIGOO!E163</f>
        <v>11</v>
      </c>
      <c r="H196" s="151">
        <f>[2]PIGOO!F157+[2]PIGOO!F163</f>
        <v>11</v>
      </c>
      <c r="I196" s="151">
        <f>[2]PIGOO!G157+[2]PIGOO!G163</f>
        <v>11</v>
      </c>
      <c r="J196" s="151">
        <f>[2]PIGOO!H157+[2]PIGOO!H163</f>
        <v>11</v>
      </c>
      <c r="K196" s="151">
        <f>[2]PIGOO!I157+[2]PIGOO!I163</f>
        <v>11</v>
      </c>
      <c r="L196" s="151">
        <f>[2]PIGOO!J157+[2]PIGOO!J163</f>
        <v>11</v>
      </c>
      <c r="M196" s="151">
        <f>[2]PIGOO!K157+[2]PIGOO!K163</f>
        <v>11</v>
      </c>
      <c r="N196" s="151">
        <f>[2]PIGOO!L157+[2]PIGOO!L163</f>
        <v>11</v>
      </c>
      <c r="O196" s="151">
        <f>[2]PIGOO!M157+[2]PIGOO!M163</f>
        <v>11</v>
      </c>
    </row>
    <row r="197" spans="1:15" x14ac:dyDescent="0.15">
      <c r="A197" s="198"/>
      <c r="B197" s="184"/>
      <c r="C197" s="148" t="s">
        <v>112</v>
      </c>
      <c r="D197" s="30">
        <f>[2]PIGOO!B157+[2]PIGOO!B163</f>
        <v>11</v>
      </c>
      <c r="E197" s="30">
        <f>[2]PIGOO!C157+[2]PIGOO!C163</f>
        <v>11</v>
      </c>
      <c r="F197" s="30">
        <f>[2]PIGOO!D157+[2]PIGOO!D163</f>
        <v>11</v>
      </c>
      <c r="G197" s="30">
        <f>[2]PIGOO!E157+[2]PIGOO!E163</f>
        <v>11</v>
      </c>
      <c r="H197" s="30">
        <f>[2]PIGOO!F157+[2]PIGOO!F163</f>
        <v>11</v>
      </c>
      <c r="I197" s="30">
        <f>[2]PIGOO!G157+[2]PIGOO!G163</f>
        <v>11</v>
      </c>
      <c r="J197" s="30">
        <f>[2]PIGOO!H157+[2]PIGOO!H163</f>
        <v>11</v>
      </c>
      <c r="K197" s="30">
        <f>[2]PIGOO!I157+[2]PIGOO!I163</f>
        <v>11</v>
      </c>
      <c r="L197" s="30">
        <f>[2]PIGOO!J157+[2]PIGOO!J163</f>
        <v>11</v>
      </c>
      <c r="M197" s="30">
        <f>[2]PIGOO!K157+[2]PIGOO!K163</f>
        <v>11</v>
      </c>
      <c r="N197" s="30">
        <f>[2]PIGOO!L157+[2]PIGOO!L163</f>
        <v>11</v>
      </c>
      <c r="O197" s="30">
        <f>[2]PIGOO!M157+[2]PIGOO!M163</f>
        <v>11</v>
      </c>
    </row>
    <row r="198" spans="1:15" ht="18.75" x14ac:dyDescent="0.15">
      <c r="A198" s="198"/>
      <c r="B198" s="184"/>
      <c r="C198" s="19" t="s">
        <v>113</v>
      </c>
      <c r="D198" s="30">
        <f t="shared" ref="D198:O198" si="73">D197-D196</f>
        <v>0</v>
      </c>
      <c r="E198" s="30">
        <f t="shared" si="73"/>
        <v>0</v>
      </c>
      <c r="F198" s="30">
        <f t="shared" si="73"/>
        <v>0</v>
      </c>
      <c r="G198" s="30">
        <f t="shared" si="73"/>
        <v>0</v>
      </c>
      <c r="H198" s="30">
        <f t="shared" si="73"/>
        <v>0</v>
      </c>
      <c r="I198" s="30">
        <f t="shared" si="73"/>
        <v>0</v>
      </c>
      <c r="J198" s="30">
        <f t="shared" si="73"/>
        <v>0</v>
      </c>
      <c r="K198" s="30">
        <f t="shared" si="73"/>
        <v>0</v>
      </c>
      <c r="L198" s="30">
        <f t="shared" si="73"/>
        <v>0</v>
      </c>
      <c r="M198" s="30">
        <f t="shared" si="73"/>
        <v>0</v>
      </c>
      <c r="N198" s="30">
        <f t="shared" si="73"/>
        <v>0</v>
      </c>
      <c r="O198" s="30">
        <f t="shared" si="73"/>
        <v>0</v>
      </c>
    </row>
    <row r="199" spans="1:15" ht="19.5" thickBot="1" x14ac:dyDescent="0.2">
      <c r="A199" s="198"/>
      <c r="B199" s="189"/>
      <c r="C199" s="5" t="s">
        <v>114</v>
      </c>
      <c r="D199" s="153">
        <v>0</v>
      </c>
      <c r="E199" s="153">
        <v>0</v>
      </c>
      <c r="F199" s="153">
        <v>0</v>
      </c>
      <c r="G199" s="153">
        <v>0</v>
      </c>
      <c r="H199" s="153">
        <v>0</v>
      </c>
      <c r="I199" s="153">
        <v>0</v>
      </c>
      <c r="J199" s="153">
        <v>0</v>
      </c>
      <c r="K199" s="153">
        <v>0</v>
      </c>
      <c r="L199" s="153">
        <v>0</v>
      </c>
      <c r="M199" s="153">
        <v>0</v>
      </c>
      <c r="N199" s="153">
        <v>0</v>
      </c>
      <c r="O199" s="173">
        <v>0</v>
      </c>
    </row>
    <row r="200" spans="1:15" s="152" customFormat="1" x14ac:dyDescent="0.15">
      <c r="A200" s="198"/>
      <c r="B200" s="188" t="s">
        <v>117</v>
      </c>
      <c r="C200" s="20" t="s">
        <v>116</v>
      </c>
      <c r="D200" s="142">
        <f>[2]PIGOO!B168</f>
        <v>0</v>
      </c>
      <c r="E200" s="142">
        <f>[2]PIGOO!C168</f>
        <v>0</v>
      </c>
      <c r="F200" s="142">
        <f>[2]PIGOO!D168</f>
        <v>0</v>
      </c>
      <c r="G200" s="142">
        <f>[2]PIGOO!E168</f>
        <v>0</v>
      </c>
      <c r="H200" s="142">
        <f>[2]PIGOO!F168</f>
        <v>0</v>
      </c>
      <c r="I200" s="142">
        <f>[2]PIGOO!G168</f>
        <v>0</v>
      </c>
      <c r="J200" s="142">
        <f>[2]PIGOO!H168</f>
        <v>0</v>
      </c>
      <c r="K200" s="142">
        <f>[2]PIGOO!I168</f>
        <v>0</v>
      </c>
      <c r="L200" s="142">
        <f>[2]PIGOO!J168</f>
        <v>0</v>
      </c>
      <c r="M200" s="142">
        <f>[2]PIGOO!K168</f>
        <v>0</v>
      </c>
      <c r="N200" s="142">
        <f>[2]PIGOO!L168</f>
        <v>0</v>
      </c>
      <c r="O200" s="142">
        <f>[2]PIGOO!M168</f>
        <v>0</v>
      </c>
    </row>
    <row r="201" spans="1:15" x14ac:dyDescent="0.15">
      <c r="A201" s="198"/>
      <c r="B201" s="184"/>
      <c r="C201" s="148" t="s">
        <v>118</v>
      </c>
      <c r="D201" s="30">
        <v>0</v>
      </c>
      <c r="E201" s="30">
        <v>0</v>
      </c>
      <c r="F201" s="30">
        <v>0</v>
      </c>
      <c r="G201" s="30">
        <v>0</v>
      </c>
      <c r="H201" s="30">
        <v>0</v>
      </c>
      <c r="I201" s="30">
        <v>0</v>
      </c>
      <c r="J201" s="30">
        <v>0</v>
      </c>
      <c r="K201" s="30">
        <v>0</v>
      </c>
      <c r="L201" s="30">
        <v>0</v>
      </c>
      <c r="M201" s="30">
        <v>0</v>
      </c>
      <c r="N201" s="30">
        <v>0</v>
      </c>
      <c r="O201" s="30">
        <v>0</v>
      </c>
    </row>
    <row r="202" spans="1:15" ht="18.75" x14ac:dyDescent="0.15">
      <c r="A202" s="198"/>
      <c r="B202" s="184"/>
      <c r="C202" s="19" t="s">
        <v>113</v>
      </c>
      <c r="D202" s="30">
        <f>D201-D200</f>
        <v>0</v>
      </c>
      <c r="E202" s="30">
        <v>0</v>
      </c>
      <c r="F202" s="30">
        <v>0</v>
      </c>
      <c r="G202" s="30">
        <v>0</v>
      </c>
      <c r="H202" s="30">
        <v>0</v>
      </c>
      <c r="I202" s="30">
        <v>0</v>
      </c>
      <c r="J202" s="30">
        <v>0</v>
      </c>
      <c r="K202" s="30">
        <v>0</v>
      </c>
      <c r="L202" s="30">
        <v>0</v>
      </c>
      <c r="M202" s="30">
        <v>0</v>
      </c>
      <c r="N202" s="30">
        <v>0</v>
      </c>
      <c r="O202" s="30">
        <v>0</v>
      </c>
    </row>
    <row r="203" spans="1:15" ht="19.5" thickBot="1" x14ac:dyDescent="0.2">
      <c r="A203" s="198"/>
      <c r="B203" s="184"/>
      <c r="C203" s="5" t="s">
        <v>114</v>
      </c>
      <c r="D203" s="153">
        <v>0</v>
      </c>
      <c r="E203" s="153">
        <v>0</v>
      </c>
      <c r="F203" s="153">
        <v>0</v>
      </c>
      <c r="G203" s="153">
        <v>0</v>
      </c>
      <c r="H203" s="153">
        <v>0</v>
      </c>
      <c r="I203" s="153">
        <v>0</v>
      </c>
      <c r="J203" s="153">
        <v>0</v>
      </c>
      <c r="K203" s="153">
        <v>0</v>
      </c>
      <c r="L203" s="153">
        <v>0</v>
      </c>
      <c r="M203" s="153">
        <v>0</v>
      </c>
      <c r="N203" s="153">
        <v>0</v>
      </c>
      <c r="O203" s="173">
        <v>0</v>
      </c>
    </row>
    <row r="204" spans="1:15" x14ac:dyDescent="0.15">
      <c r="A204" s="198"/>
      <c r="B204" s="188" t="s">
        <v>119</v>
      </c>
      <c r="C204" s="1" t="s">
        <v>116</v>
      </c>
      <c r="D204" s="67">
        <f>[2]PIGOO!B167</f>
        <v>3</v>
      </c>
      <c r="E204" s="67">
        <f>[2]PIGOO!C167</f>
        <v>3</v>
      </c>
      <c r="F204" s="67">
        <f>[2]PIGOO!D167</f>
        <v>3</v>
      </c>
      <c r="G204" s="67">
        <f>[2]PIGOO!E167</f>
        <v>3</v>
      </c>
      <c r="H204" s="67">
        <f>[2]PIGOO!F167</f>
        <v>3</v>
      </c>
      <c r="I204" s="67">
        <f>[2]PIGOO!G167</f>
        <v>3</v>
      </c>
      <c r="J204" s="67">
        <f>[2]PIGOO!H167</f>
        <v>3</v>
      </c>
      <c r="K204" s="67">
        <f>[2]PIGOO!I167</f>
        <v>3</v>
      </c>
      <c r="L204" s="67">
        <f>[2]PIGOO!J167</f>
        <v>3</v>
      </c>
      <c r="M204" s="67">
        <f>[2]PIGOO!K167</f>
        <v>3</v>
      </c>
      <c r="N204" s="67">
        <f>[2]PIGOO!L167</f>
        <v>3</v>
      </c>
      <c r="O204" s="174">
        <f>[2]PIGOO!M167</f>
        <v>3</v>
      </c>
    </row>
    <row r="205" spans="1:15" x14ac:dyDescent="0.15">
      <c r="A205" s="198"/>
      <c r="B205" s="184"/>
      <c r="C205" s="154" t="s">
        <v>112</v>
      </c>
      <c r="D205" s="31">
        <v>3</v>
      </c>
      <c r="E205" s="31">
        <v>3</v>
      </c>
      <c r="F205" s="31">
        <v>3</v>
      </c>
      <c r="G205" s="31">
        <v>3</v>
      </c>
      <c r="H205" s="31">
        <v>3</v>
      </c>
      <c r="I205" s="31">
        <v>3</v>
      </c>
      <c r="J205" s="31">
        <v>3</v>
      </c>
      <c r="K205" s="31">
        <v>3</v>
      </c>
      <c r="L205" s="31">
        <v>3</v>
      </c>
      <c r="M205" s="31">
        <v>3</v>
      </c>
      <c r="N205" s="31">
        <v>3</v>
      </c>
      <c r="O205" s="30">
        <v>3</v>
      </c>
    </row>
    <row r="206" spans="1:15" ht="18.75" x14ac:dyDescent="0.15">
      <c r="A206" s="198"/>
      <c r="B206" s="184"/>
      <c r="C206" s="21" t="s">
        <v>113</v>
      </c>
      <c r="D206" s="30">
        <f>D205-D204</f>
        <v>0</v>
      </c>
      <c r="E206" s="30">
        <f>E205-E204</f>
        <v>0</v>
      </c>
      <c r="F206" s="30">
        <f>F205-F204</f>
        <v>0</v>
      </c>
      <c r="G206" s="30">
        <v>0</v>
      </c>
      <c r="H206" s="30">
        <v>0</v>
      </c>
      <c r="I206" s="30">
        <v>0</v>
      </c>
      <c r="J206" s="30">
        <v>0</v>
      </c>
      <c r="K206" s="30">
        <v>0</v>
      </c>
      <c r="L206" s="31">
        <v>0</v>
      </c>
      <c r="M206" s="31">
        <v>0</v>
      </c>
      <c r="N206" s="31">
        <v>0</v>
      </c>
      <c r="O206" s="30">
        <v>0</v>
      </c>
    </row>
    <row r="207" spans="1:15" ht="19.5" thickBot="1" x14ac:dyDescent="0.2">
      <c r="A207" s="198"/>
      <c r="B207" s="189"/>
      <c r="C207" s="6" t="s">
        <v>114</v>
      </c>
      <c r="D207" s="173">
        <v>0</v>
      </c>
      <c r="E207" s="173">
        <v>0</v>
      </c>
      <c r="F207" s="173">
        <v>0</v>
      </c>
      <c r="G207" s="173">
        <v>0</v>
      </c>
      <c r="H207" s="173">
        <v>0</v>
      </c>
      <c r="I207" s="173">
        <v>0</v>
      </c>
      <c r="J207" s="173">
        <v>0</v>
      </c>
      <c r="K207" s="130">
        <v>0</v>
      </c>
      <c r="L207" s="155">
        <v>0</v>
      </c>
      <c r="M207" s="155">
        <v>0</v>
      </c>
      <c r="N207" s="155">
        <v>0</v>
      </c>
      <c r="O207" s="55">
        <v>0</v>
      </c>
    </row>
    <row r="208" spans="1:15" ht="15" customHeight="1" thickBot="1" x14ac:dyDescent="0.2">
      <c r="B208" s="199" t="s">
        <v>120</v>
      </c>
      <c r="C208" s="200"/>
      <c r="D208" s="151">
        <f t="shared" ref="D208:O209" si="74">D192+D196</f>
        <v>11</v>
      </c>
      <c r="E208" s="151">
        <f t="shared" si="74"/>
        <v>11</v>
      </c>
      <c r="F208" s="151">
        <f t="shared" si="74"/>
        <v>11</v>
      </c>
      <c r="G208" s="151">
        <f t="shared" si="74"/>
        <v>11</v>
      </c>
      <c r="H208" s="151">
        <f t="shared" si="74"/>
        <v>11</v>
      </c>
      <c r="I208" s="151">
        <f t="shared" si="74"/>
        <v>11</v>
      </c>
      <c r="J208" s="151">
        <f t="shared" si="74"/>
        <v>11</v>
      </c>
      <c r="K208" s="151">
        <f t="shared" si="74"/>
        <v>11</v>
      </c>
      <c r="L208" s="151">
        <f t="shared" si="74"/>
        <v>11</v>
      </c>
      <c r="M208" s="151">
        <f t="shared" si="74"/>
        <v>11</v>
      </c>
      <c r="N208" s="151">
        <f t="shared" si="74"/>
        <v>11</v>
      </c>
      <c r="O208" s="151">
        <f t="shared" si="74"/>
        <v>11</v>
      </c>
    </row>
    <row r="209" spans="1:15" ht="15" customHeight="1" x14ac:dyDescent="0.15">
      <c r="B209" s="190" t="s">
        <v>121</v>
      </c>
      <c r="C209" s="191"/>
      <c r="D209" s="151">
        <f t="shared" si="74"/>
        <v>11</v>
      </c>
      <c r="E209" s="151">
        <f t="shared" si="74"/>
        <v>11</v>
      </c>
      <c r="F209" s="151">
        <f t="shared" si="74"/>
        <v>11</v>
      </c>
      <c r="G209" s="151">
        <f t="shared" si="74"/>
        <v>11</v>
      </c>
      <c r="H209" s="151">
        <f t="shared" si="74"/>
        <v>11</v>
      </c>
      <c r="I209" s="151">
        <f t="shared" si="74"/>
        <v>11</v>
      </c>
      <c r="J209" s="151">
        <f t="shared" si="74"/>
        <v>11</v>
      </c>
      <c r="K209" s="151">
        <f t="shared" si="74"/>
        <v>11</v>
      </c>
      <c r="L209" s="151">
        <f t="shared" si="74"/>
        <v>11</v>
      </c>
      <c r="M209" s="151">
        <f t="shared" si="74"/>
        <v>11</v>
      </c>
      <c r="N209" s="151">
        <f t="shared" si="74"/>
        <v>11</v>
      </c>
      <c r="O209" s="151">
        <f t="shared" si="74"/>
        <v>11</v>
      </c>
    </row>
    <row r="210" spans="1:15" ht="15" customHeight="1" x14ac:dyDescent="0.15">
      <c r="B210" s="190" t="s">
        <v>122</v>
      </c>
      <c r="C210" s="191"/>
      <c r="D210" s="142">
        <f t="shared" ref="D210:O211" si="75">D200+D204</f>
        <v>3</v>
      </c>
      <c r="E210" s="142">
        <f t="shared" si="75"/>
        <v>3</v>
      </c>
      <c r="F210" s="142">
        <f t="shared" si="75"/>
        <v>3</v>
      </c>
      <c r="G210" s="142">
        <f t="shared" si="75"/>
        <v>3</v>
      </c>
      <c r="H210" s="142">
        <f t="shared" si="75"/>
        <v>3</v>
      </c>
      <c r="I210" s="142">
        <f t="shared" si="75"/>
        <v>3</v>
      </c>
      <c r="J210" s="142">
        <f t="shared" si="75"/>
        <v>3</v>
      </c>
      <c r="K210" s="142">
        <f t="shared" si="75"/>
        <v>3</v>
      </c>
      <c r="L210" s="142">
        <f t="shared" si="75"/>
        <v>3</v>
      </c>
      <c r="M210" s="142">
        <f t="shared" si="75"/>
        <v>3</v>
      </c>
      <c r="N210" s="142">
        <f t="shared" si="75"/>
        <v>3</v>
      </c>
      <c r="O210" s="142">
        <f t="shared" si="75"/>
        <v>3</v>
      </c>
    </row>
    <row r="211" spans="1:15" ht="15" customHeight="1" x14ac:dyDescent="0.15">
      <c r="B211" s="190" t="s">
        <v>123</v>
      </c>
      <c r="C211" s="191"/>
      <c r="D211" s="142">
        <f t="shared" si="75"/>
        <v>3</v>
      </c>
      <c r="E211" s="142">
        <f t="shared" si="75"/>
        <v>3</v>
      </c>
      <c r="F211" s="142">
        <f t="shared" si="75"/>
        <v>3</v>
      </c>
      <c r="G211" s="142">
        <f t="shared" si="75"/>
        <v>3</v>
      </c>
      <c r="H211" s="142">
        <f t="shared" si="75"/>
        <v>3</v>
      </c>
      <c r="I211" s="142">
        <f t="shared" si="75"/>
        <v>3</v>
      </c>
      <c r="J211" s="142">
        <f t="shared" si="75"/>
        <v>3</v>
      </c>
      <c r="K211" s="142">
        <f t="shared" si="75"/>
        <v>3</v>
      </c>
      <c r="L211" s="142">
        <f t="shared" si="75"/>
        <v>3</v>
      </c>
      <c r="M211" s="142">
        <f t="shared" si="75"/>
        <v>3</v>
      </c>
      <c r="N211" s="142">
        <f t="shared" si="75"/>
        <v>3</v>
      </c>
      <c r="O211" s="142">
        <f t="shared" si="75"/>
        <v>3</v>
      </c>
    </row>
    <row r="212" spans="1:15" ht="17.25" customHeight="1" x14ac:dyDescent="0.15">
      <c r="B212" s="192" t="s">
        <v>124</v>
      </c>
      <c r="C212" s="193"/>
      <c r="D212" s="156">
        <f t="shared" ref="D212:O213" si="76">D208+D210</f>
        <v>14</v>
      </c>
      <c r="E212" s="156">
        <f t="shared" si="76"/>
        <v>14</v>
      </c>
      <c r="F212" s="156">
        <f t="shared" si="76"/>
        <v>14</v>
      </c>
      <c r="G212" s="156">
        <f t="shared" si="76"/>
        <v>14</v>
      </c>
      <c r="H212" s="156">
        <f t="shared" si="76"/>
        <v>14</v>
      </c>
      <c r="I212" s="156">
        <f t="shared" si="76"/>
        <v>14</v>
      </c>
      <c r="J212" s="156">
        <f t="shared" si="76"/>
        <v>14</v>
      </c>
      <c r="K212" s="156">
        <f t="shared" si="76"/>
        <v>14</v>
      </c>
      <c r="L212" s="156">
        <f t="shared" si="76"/>
        <v>14</v>
      </c>
      <c r="M212" s="156">
        <f t="shared" si="76"/>
        <v>14</v>
      </c>
      <c r="N212" s="156">
        <f t="shared" si="76"/>
        <v>14</v>
      </c>
      <c r="O212" s="156">
        <f t="shared" si="76"/>
        <v>14</v>
      </c>
    </row>
    <row r="213" spans="1:15" ht="18" customHeight="1" thickBot="1" x14ac:dyDescent="0.2">
      <c r="B213" s="194" t="s">
        <v>125</v>
      </c>
      <c r="C213" s="195"/>
      <c r="D213" s="156">
        <f t="shared" si="76"/>
        <v>14</v>
      </c>
      <c r="E213" s="156">
        <f t="shared" si="76"/>
        <v>14</v>
      </c>
      <c r="F213" s="156">
        <f t="shared" si="76"/>
        <v>14</v>
      </c>
      <c r="G213" s="156">
        <f t="shared" si="76"/>
        <v>14</v>
      </c>
      <c r="H213" s="156">
        <f t="shared" si="76"/>
        <v>14</v>
      </c>
      <c r="I213" s="156">
        <f t="shared" si="76"/>
        <v>14</v>
      </c>
      <c r="J213" s="156">
        <f t="shared" si="76"/>
        <v>14</v>
      </c>
      <c r="K213" s="156">
        <f t="shared" si="76"/>
        <v>14</v>
      </c>
      <c r="L213" s="156">
        <f t="shared" si="76"/>
        <v>14</v>
      </c>
      <c r="M213" s="156">
        <f t="shared" si="76"/>
        <v>14</v>
      </c>
      <c r="N213" s="156">
        <f t="shared" si="76"/>
        <v>14</v>
      </c>
      <c r="O213" s="156">
        <f t="shared" si="76"/>
        <v>14</v>
      </c>
    </row>
    <row r="214" spans="1:15" ht="18.75" x14ac:dyDescent="0.15">
      <c r="B214" s="196" t="s">
        <v>126</v>
      </c>
      <c r="C214" s="157" t="s">
        <v>127</v>
      </c>
      <c r="D214" s="158">
        <f t="shared" ref="D214:O214" si="77">D212/(D172/1000)</f>
        <v>4.9768929968005686</v>
      </c>
      <c r="E214" s="158">
        <f t="shared" si="77"/>
        <v>4.9557522123893802</v>
      </c>
      <c r="F214" s="158">
        <f t="shared" si="77"/>
        <v>4.9226441631504922</v>
      </c>
      <c r="G214" s="158">
        <f t="shared" si="77"/>
        <v>4.9330514446793519</v>
      </c>
      <c r="H214" s="158">
        <f t="shared" si="77"/>
        <v>4.9539985845718331</v>
      </c>
      <c r="I214" s="158">
        <f t="shared" si="77"/>
        <v>4.9417578538651599</v>
      </c>
      <c r="J214" s="158">
        <f t="shared" si="77"/>
        <v>4.9209138840070299</v>
      </c>
      <c r="K214" s="158">
        <f t="shared" si="77"/>
        <v>4.9088359046283312</v>
      </c>
      <c r="L214" s="158">
        <f t="shared" si="77"/>
        <v>4.9053959355290822</v>
      </c>
      <c r="M214" s="158">
        <f t="shared" si="77"/>
        <v>4.9019607843137258</v>
      </c>
      <c r="N214" s="158">
        <f t="shared" si="77"/>
        <v>4.9088359046283312</v>
      </c>
      <c r="O214" s="158">
        <f t="shared" si="77"/>
        <v>4.8916841369671555</v>
      </c>
    </row>
    <row r="215" spans="1:15" ht="19.5" thickBot="1" x14ac:dyDescent="0.2">
      <c r="B215" s="197"/>
      <c r="C215" s="159" t="s">
        <v>128</v>
      </c>
      <c r="D215" s="160">
        <f t="shared" ref="D215:O215" si="78">D208/(D172/1000)</f>
        <v>3.9104159260575897</v>
      </c>
      <c r="E215" s="160">
        <f t="shared" si="78"/>
        <v>3.8938053097345131</v>
      </c>
      <c r="F215" s="160">
        <f t="shared" si="78"/>
        <v>3.8677918424753868</v>
      </c>
      <c r="G215" s="160">
        <f t="shared" si="78"/>
        <v>3.8759689922480618</v>
      </c>
      <c r="H215" s="160">
        <f t="shared" si="78"/>
        <v>3.8924274593064401</v>
      </c>
      <c r="I215" s="160">
        <f t="shared" si="78"/>
        <v>3.882809742322626</v>
      </c>
      <c r="J215" s="160">
        <f t="shared" si="78"/>
        <v>3.8664323374340945</v>
      </c>
      <c r="K215" s="160">
        <f t="shared" si="78"/>
        <v>3.8569424964936889</v>
      </c>
      <c r="L215" s="160">
        <f t="shared" si="78"/>
        <v>3.8542396636299929</v>
      </c>
      <c r="M215" s="160">
        <f t="shared" si="78"/>
        <v>3.8515406162464987</v>
      </c>
      <c r="N215" s="160">
        <f t="shared" si="78"/>
        <v>3.8569424964936889</v>
      </c>
      <c r="O215" s="160">
        <f t="shared" si="78"/>
        <v>3.8434661076170511</v>
      </c>
    </row>
    <row r="216" spans="1:15" x14ac:dyDescent="0.15">
      <c r="B216" s="184" t="s">
        <v>129</v>
      </c>
      <c r="C216" s="22" t="s">
        <v>130</v>
      </c>
      <c r="D216" s="31">
        <f>[2]PIGOO!B33</f>
        <v>0</v>
      </c>
      <c r="E216" s="31">
        <f>[2]PIGOO!C33</f>
        <v>0</v>
      </c>
      <c r="F216" s="31">
        <f>[2]PIGOO!D33</f>
        <v>0</v>
      </c>
      <c r="G216" s="31">
        <f>[2]PIGOO!E33</f>
        <v>0</v>
      </c>
      <c r="H216" s="31">
        <f>[2]PIGOO!F33</f>
        <v>0</v>
      </c>
      <c r="I216" s="31">
        <f>[2]PIGOO!G33</f>
        <v>0</v>
      </c>
      <c r="J216" s="31">
        <f>[2]PIGOO!H33</f>
        <v>0</v>
      </c>
      <c r="K216" s="31">
        <f>[2]PIGOO!I33</f>
        <v>0</v>
      </c>
      <c r="L216" s="31">
        <f>[2]PIGOO!J33</f>
        <v>0</v>
      </c>
      <c r="M216" s="31">
        <f>[2]PIGOO!K33</f>
        <v>0</v>
      </c>
      <c r="N216" s="31">
        <f>[2]PIGOO!L33</f>
        <v>0</v>
      </c>
      <c r="O216" s="30">
        <f>[2]PIGOO!M33</f>
        <v>0</v>
      </c>
    </row>
    <row r="217" spans="1:15" ht="15.75" thickBot="1" x14ac:dyDescent="0.2">
      <c r="B217" s="184"/>
      <c r="C217" s="161" t="s">
        <v>131</v>
      </c>
      <c r="D217" s="31">
        <f>D216</f>
        <v>0</v>
      </c>
      <c r="E217" s="41">
        <v>0</v>
      </c>
      <c r="F217" s="41">
        <v>0</v>
      </c>
      <c r="G217" s="31">
        <v>0</v>
      </c>
      <c r="H217" s="31">
        <v>0</v>
      </c>
      <c r="I217" s="31">
        <v>0</v>
      </c>
      <c r="J217" s="31">
        <v>0</v>
      </c>
      <c r="K217" s="31">
        <v>0</v>
      </c>
      <c r="L217" s="31">
        <v>0</v>
      </c>
      <c r="M217" s="31">
        <v>0</v>
      </c>
      <c r="N217" s="31">
        <v>0</v>
      </c>
      <c r="O217" s="30">
        <v>0</v>
      </c>
    </row>
    <row r="218" spans="1:15" x14ac:dyDescent="0.15">
      <c r="A218" s="185" t="s">
        <v>132</v>
      </c>
      <c r="B218" s="188" t="s">
        <v>133</v>
      </c>
      <c r="C218" s="162" t="s">
        <v>134</v>
      </c>
      <c r="D218" s="40">
        <f>[2]PIGOO!B37</f>
        <v>2295954.79</v>
      </c>
      <c r="E218" s="40">
        <f>[2]PIGOO!C37</f>
        <v>2101410.69</v>
      </c>
      <c r="F218" s="40">
        <f>[2]PIGOO!D37</f>
        <v>1947338.15</v>
      </c>
      <c r="G218" s="40">
        <f>[2]PIGOO!E37</f>
        <v>1980894.01</v>
      </c>
      <c r="H218" s="40">
        <f>[2]PIGOO!F37</f>
        <v>2072894.46</v>
      </c>
      <c r="I218" s="40">
        <f>[2]PIGOO!G37</f>
        <v>1163486.06</v>
      </c>
      <c r="J218" s="40">
        <f>[2]PIGOO!H37</f>
        <v>1611600.07</v>
      </c>
      <c r="K218" s="40">
        <f>[2]PIGOO!I37</f>
        <v>1538649.36</v>
      </c>
      <c r="L218" s="40">
        <f>[2]PIGOO!J37</f>
        <v>634028.86</v>
      </c>
      <c r="M218" s="40">
        <f>[2]PIGOO!K37</f>
        <v>1511596.54</v>
      </c>
      <c r="N218" s="40">
        <f>[2]PIGOO!L37</f>
        <v>1553705.86</v>
      </c>
      <c r="O218" s="38">
        <f>[2]PIGOO!M37</f>
        <v>2628953.7000000002</v>
      </c>
    </row>
    <row r="219" spans="1:15" x14ac:dyDescent="0.15">
      <c r="A219" s="186"/>
      <c r="B219" s="184"/>
      <c r="C219" s="162" t="s">
        <v>135</v>
      </c>
      <c r="D219" s="41">
        <f>'[3]PIGOO '!B47</f>
        <v>0</v>
      </c>
      <c r="E219" s="41">
        <f>'[3]PIGOO '!C47</f>
        <v>0</v>
      </c>
      <c r="F219" s="41">
        <f>'[3]PIGOO '!D47</f>
        <v>0</v>
      </c>
      <c r="G219" s="41">
        <f>'[3]PIGOO '!E47</f>
        <v>0</v>
      </c>
      <c r="H219" s="41">
        <f>'[3]PIGOO '!F47</f>
        <v>0</v>
      </c>
      <c r="I219" s="41">
        <f>'[3]PIGOO '!G47</f>
        <v>0</v>
      </c>
      <c r="J219" s="41">
        <f>'[3]PIGOO '!H47</f>
        <v>0</v>
      </c>
      <c r="K219" s="41">
        <f>'[3]PIGOO '!I47</f>
        <v>0</v>
      </c>
      <c r="L219" s="41">
        <f>'[3]PIGOO '!J47</f>
        <v>0</v>
      </c>
      <c r="M219" s="41">
        <f>'[3]PIGOO '!K47</f>
        <v>0</v>
      </c>
      <c r="N219" s="41">
        <f>'[3]PIGOO '!L47</f>
        <v>0</v>
      </c>
      <c r="O219" s="29">
        <f>'[3]PIGOO '!M47</f>
        <v>0</v>
      </c>
    </row>
    <row r="220" spans="1:15" ht="15.75" thickBot="1" x14ac:dyDescent="0.2">
      <c r="A220" s="187"/>
      <c r="B220" s="189"/>
      <c r="C220" s="163" t="s">
        <v>136</v>
      </c>
      <c r="D220" s="107">
        <v>0</v>
      </c>
      <c r="E220" s="107">
        <v>0</v>
      </c>
      <c r="F220" s="107">
        <v>0</v>
      </c>
      <c r="G220" s="107">
        <v>0</v>
      </c>
      <c r="H220" s="107">
        <v>0</v>
      </c>
      <c r="I220" s="107">
        <v>0</v>
      </c>
      <c r="J220" s="107">
        <v>0</v>
      </c>
      <c r="K220" s="107">
        <v>0</v>
      </c>
      <c r="L220" s="107">
        <v>0</v>
      </c>
      <c r="M220" s="107">
        <v>0</v>
      </c>
      <c r="N220" s="107">
        <v>0</v>
      </c>
      <c r="O220" s="175">
        <v>0</v>
      </c>
    </row>
    <row r="221" spans="1:15" ht="15" customHeight="1" x14ac:dyDescent="0.15">
      <c r="A221" s="176"/>
      <c r="B221" s="177"/>
      <c r="C221" s="178"/>
      <c r="D221" s="179"/>
      <c r="E221" s="179"/>
      <c r="F221" s="179"/>
      <c r="G221" s="179"/>
      <c r="H221" s="179"/>
      <c r="I221" s="179"/>
      <c r="J221" s="179"/>
      <c r="K221" s="179"/>
      <c r="L221" s="179"/>
      <c r="M221" s="179"/>
      <c r="N221" s="179"/>
      <c r="O221" s="179"/>
    </row>
    <row r="222" spans="1:15" ht="45.75" customHeight="1" x14ac:dyDescent="0.15">
      <c r="A222" s="176"/>
      <c r="B222" s="177"/>
      <c r="C222" s="178"/>
      <c r="D222" s="179"/>
      <c r="E222" s="179"/>
      <c r="F222" s="179"/>
      <c r="G222" s="179"/>
      <c r="H222" s="179"/>
      <c r="I222" s="179"/>
      <c r="J222" s="179"/>
      <c r="K222" s="179"/>
      <c r="L222" s="179"/>
      <c r="M222" s="179"/>
      <c r="N222" s="179"/>
      <c r="O222" s="179"/>
    </row>
    <row r="223" spans="1:15" ht="15" customHeight="1" x14ac:dyDescent="0.15">
      <c r="A223" s="176"/>
      <c r="B223" s="177"/>
      <c r="C223" s="180" t="s">
        <v>140</v>
      </c>
      <c r="D223" s="180"/>
      <c r="E223" s="180"/>
      <c r="F223" s="179"/>
      <c r="G223" s="179"/>
      <c r="H223" s="179"/>
      <c r="I223" s="182" t="s">
        <v>138</v>
      </c>
      <c r="J223" s="182"/>
      <c r="K223" s="182"/>
      <c r="L223" s="182"/>
      <c r="M223" s="179"/>
      <c r="N223" s="179"/>
      <c r="O223" s="179"/>
    </row>
    <row r="224" spans="1:15" ht="15" customHeight="1" x14ac:dyDescent="0.15">
      <c r="A224" s="176"/>
      <c r="B224" s="177"/>
      <c r="C224" s="181" t="s">
        <v>141</v>
      </c>
      <c r="D224" s="181"/>
      <c r="E224" s="181"/>
      <c r="F224" s="179"/>
      <c r="G224" s="179"/>
      <c r="H224" s="179"/>
      <c r="I224" s="183" t="s">
        <v>139</v>
      </c>
      <c r="J224" s="183"/>
      <c r="K224" s="183"/>
      <c r="L224" s="183"/>
      <c r="M224" s="179"/>
      <c r="N224" s="179"/>
      <c r="O224" s="179"/>
    </row>
  </sheetData>
  <mergeCells count="70">
    <mergeCell ref="A34:A35"/>
    <mergeCell ref="B34:B39"/>
    <mergeCell ref="A1:O4"/>
    <mergeCell ref="B6:C6"/>
    <mergeCell ref="A7:A8"/>
    <mergeCell ref="B7:B12"/>
    <mergeCell ref="A13:A14"/>
    <mergeCell ref="B13:B18"/>
    <mergeCell ref="A19:A20"/>
    <mergeCell ref="B19:B24"/>
    <mergeCell ref="A25:A26"/>
    <mergeCell ref="B25:B30"/>
    <mergeCell ref="B31:B33"/>
    <mergeCell ref="B40:B45"/>
    <mergeCell ref="A46:A47"/>
    <mergeCell ref="B46:B51"/>
    <mergeCell ref="B52:B54"/>
    <mergeCell ref="A55:A56"/>
    <mergeCell ref="B55:B60"/>
    <mergeCell ref="A110:A111"/>
    <mergeCell ref="B110:B115"/>
    <mergeCell ref="A61:A62"/>
    <mergeCell ref="B61:B66"/>
    <mergeCell ref="A67:A68"/>
    <mergeCell ref="B67:B72"/>
    <mergeCell ref="B73:B78"/>
    <mergeCell ref="A79:A80"/>
    <mergeCell ref="B79:B84"/>
    <mergeCell ref="B85:B87"/>
    <mergeCell ref="B88:B90"/>
    <mergeCell ref="B91:B93"/>
    <mergeCell ref="B95:B96"/>
    <mergeCell ref="B99:B109"/>
    <mergeCell ref="A116:A117"/>
    <mergeCell ref="B116:B121"/>
    <mergeCell ref="A122:A123"/>
    <mergeCell ref="B122:B127"/>
    <mergeCell ref="A128:A129"/>
    <mergeCell ref="B128:B133"/>
    <mergeCell ref="A134:A135"/>
    <mergeCell ref="B134:B139"/>
    <mergeCell ref="A140:A141"/>
    <mergeCell ref="B140:B145"/>
    <mergeCell ref="A146:A147"/>
    <mergeCell ref="B146:B151"/>
    <mergeCell ref="B208:C208"/>
    <mergeCell ref="B152:B154"/>
    <mergeCell ref="A155:A156"/>
    <mergeCell ref="B155:B162"/>
    <mergeCell ref="A160:A162"/>
    <mergeCell ref="A163:A191"/>
    <mergeCell ref="B163:B185"/>
    <mergeCell ref="A192:A207"/>
    <mergeCell ref="B192:B195"/>
    <mergeCell ref="B196:B199"/>
    <mergeCell ref="B200:B203"/>
    <mergeCell ref="B204:B207"/>
    <mergeCell ref="A218:A220"/>
    <mergeCell ref="B218:B220"/>
    <mergeCell ref="B209:C209"/>
    <mergeCell ref="B210:C210"/>
    <mergeCell ref="B211:C211"/>
    <mergeCell ref="B212:C212"/>
    <mergeCell ref="B213:C213"/>
    <mergeCell ref="B214:B215"/>
    <mergeCell ref="C223:E223"/>
    <mergeCell ref="C224:E224"/>
    <mergeCell ref="I223:L223"/>
    <mergeCell ref="I224:L224"/>
    <mergeCell ref="B216:B217"/>
  </mergeCells>
  <pageMargins left="0.62374015748031497" right="0" top="0.15748031496062992" bottom="0.35433070866141736" header="0.31496062992125984" footer="0.31496062992125984"/>
  <pageSetup paperSize="122" scale="54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INDICADORES</vt:lpstr>
      <vt:lpstr>INDICADORES!Área_de_impresión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TES2</dc:creator>
  <cp:lastModifiedBy>TES2</cp:lastModifiedBy>
  <cp:lastPrinted>2024-02-02T15:21:14Z</cp:lastPrinted>
  <dcterms:created xsi:type="dcterms:W3CDTF">2024-02-01T20:52:28Z</dcterms:created>
  <dcterms:modified xsi:type="dcterms:W3CDTF">2024-02-02T15:21:46Z</dcterms:modified>
</cp:coreProperties>
</file>